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showInkAnnotation="0" codeName="ThisWorkbook" hidePivotFieldList="1" defaultThemeVersion="124226"/>
  <mc:AlternateContent xmlns:mc="http://schemas.openxmlformats.org/markup-compatibility/2006">
    <mc:Choice Requires="x15">
      <x15ac:absPath xmlns:x15ac="http://schemas.microsoft.com/office/spreadsheetml/2010/11/ac" url="D:\CORVINUS - Data Science BSc\3rd SEMESTER\STAT\"/>
    </mc:Choice>
  </mc:AlternateContent>
  <xr:revisionPtr revIDLastSave="0" documentId="13_ncr:1_{BB980A00-C1E4-425F-8262-16BBA0B929EE}" xr6:coauthVersionLast="47" xr6:coauthVersionMax="47" xr10:uidLastSave="{00000000-0000-0000-0000-000000000000}"/>
  <bookViews>
    <workbookView xWindow="-118" yWindow="-118" windowWidth="33749" windowHeight="18380" activeTab="7" xr2:uid="{00000000-000D-0000-FFFF-FFFF00000000}"/>
  </bookViews>
  <sheets>
    <sheet name="B.4.1v" sheetId="36" r:id="rId1"/>
    <sheet name="G4.8v" sheetId="37" r:id="rId2"/>
    <sheet name="E10.1" sheetId="44" r:id="rId3"/>
    <sheet name="E10.2" sheetId="46" r:id="rId4"/>
    <sheet name="E10.3" sheetId="47" r:id="rId5"/>
    <sheet name="E10.4" sheetId="48" r:id="rId6"/>
    <sheet name="E10.5" sheetId="43" r:id="rId7"/>
    <sheet name="G4.1." sheetId="38" r:id="rId8"/>
    <sheet name="G4.3." sheetId="39" r:id="rId9"/>
    <sheet name="G4.4." sheetId="40" r:id="rId10"/>
    <sheet name="G4.9." sheetId="41" r:id="rId11"/>
    <sheet name="G4.10." sheetId="42" r:id="rId12"/>
    <sheet name="P09B" sheetId="45" r:id="rId13"/>
  </sheets>
  <definedNames>
    <definedName name="_xlnm.Print_Area" localSheetId="0">'B.4.1v'!$A$1:$I$29</definedName>
    <definedName name="_xlnm.Print_Area" localSheetId="2">'E10.1'!$A$1:$I$29</definedName>
    <definedName name="_xlnm.Print_Area" localSheetId="3">'E10.2'!$A$1:$G$29</definedName>
    <definedName name="_xlnm.Print_Area" localSheetId="4">'E10.3'!$A$1:$I$37</definedName>
    <definedName name="_xlnm.Print_Area" localSheetId="7">'G4.1.'!$A$1:$I$26</definedName>
    <definedName name="_xlnm.Print_Area" localSheetId="12">P09B!$A$1:$I$11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4" i="38" l="1"/>
  <c r="F24" i="38"/>
  <c r="G23" i="38"/>
  <c r="F23" i="38"/>
  <c r="E23" i="38"/>
  <c r="D23" i="38"/>
  <c r="D24" i="38"/>
  <c r="G21" i="38"/>
  <c r="F22" i="38"/>
  <c r="F21" i="38"/>
  <c r="D22" i="38" a="1"/>
  <c r="D22" i="38" s="1"/>
  <c r="E21" i="38" a="1"/>
  <c r="E21" i="38" s="1"/>
  <c r="E22" i="38"/>
  <c r="D21" i="38"/>
  <c r="F17" i="38" a="1"/>
  <c r="F17" i="38" s="1"/>
  <c r="E17" i="38" a="1"/>
  <c r="E17" i="38" s="1"/>
  <c r="G16" i="38"/>
  <c r="G15" i="38"/>
  <c r="G17" i="38" l="1"/>
  <c r="C22" i="43"/>
  <c r="C23" i="43"/>
  <c r="D20" i="43" a="1"/>
  <c r="D20" i="43" s="1"/>
  <c r="E19" i="43" a="1"/>
  <c r="E19" i="43" s="1"/>
  <c r="E20" i="43"/>
  <c r="D19" i="43"/>
  <c r="J11" i="43"/>
  <c r="J12" i="43"/>
  <c r="J13" i="43"/>
  <c r="J14" i="43"/>
  <c r="J15" i="43"/>
  <c r="J10" i="43"/>
  <c r="O15" i="43"/>
  <c r="N15" i="43"/>
  <c r="O11" i="43"/>
  <c r="O12" i="43"/>
  <c r="O13" i="43"/>
  <c r="O14" i="43"/>
  <c r="O10" i="43"/>
  <c r="N14" i="43"/>
  <c r="N11" i="43"/>
  <c r="N12" i="43"/>
  <c r="N13" i="43"/>
  <c r="N10" i="43"/>
  <c r="K15" i="43"/>
  <c r="K11" i="43"/>
  <c r="K12" i="43"/>
  <c r="K13" i="43"/>
  <c r="K14" i="43"/>
  <c r="K10" i="43"/>
  <c r="H15" i="43" a="1"/>
  <c r="H15" i="43" s="1"/>
  <c r="D15" i="43" a="1"/>
  <c r="D15" i="43" s="1"/>
  <c r="G15" i="43"/>
  <c r="C15" i="43"/>
  <c r="D24" i="48"/>
  <c r="G21" i="48"/>
  <c r="F23" i="48"/>
  <c r="F22" i="48"/>
  <c r="F21" i="48"/>
  <c r="E23" i="48"/>
  <c r="D23" i="48"/>
  <c r="D22" i="48" a="1"/>
  <c r="D22" i="48" s="1"/>
  <c r="E21" i="48" a="1"/>
  <c r="E21" i="48" s="1"/>
  <c r="E22" i="48"/>
  <c r="D21" i="48" a="1"/>
  <c r="D21" i="48" s="1"/>
  <c r="F16" i="48" a="1"/>
  <c r="F16" i="48" s="1"/>
  <c r="E16" i="48" a="1"/>
  <c r="E16" i="48" s="1"/>
  <c r="D16" i="48"/>
  <c r="C16" i="48"/>
  <c r="G15" i="48" s="1"/>
  <c r="G14" i="48"/>
  <c r="G23" i="45"/>
  <c r="E22" i="45"/>
  <c r="D22" i="45"/>
  <c r="G20" i="45"/>
  <c r="F21" i="45"/>
  <c r="F20" i="45"/>
  <c r="D21" i="45" a="1"/>
  <c r="D21" i="45" s="1"/>
  <c r="E20" i="45" a="1"/>
  <c r="E20" i="45" s="1"/>
  <c r="E21" i="45"/>
  <c r="D20" i="45"/>
  <c r="D30" i="45"/>
  <c r="D29" i="45"/>
  <c r="D28" i="45"/>
  <c r="C30" i="45"/>
  <c r="C29" i="45"/>
  <c r="C28" i="45"/>
  <c r="I15" i="45"/>
  <c r="I16" i="45"/>
  <c r="I14" i="45"/>
  <c r="H16" i="45"/>
  <c r="G16" i="45"/>
  <c r="E16" i="45"/>
  <c r="D16" i="45"/>
  <c r="G35" i="47"/>
  <c r="E34" i="47"/>
  <c r="D34" i="47"/>
  <c r="D35" i="47" s="1"/>
  <c r="G32" i="47"/>
  <c r="F33" i="47"/>
  <c r="F32" i="47"/>
  <c r="D33" i="47" a="1"/>
  <c r="D33" i="47" s="1"/>
  <c r="E32" i="47" a="1"/>
  <c r="E32" i="47" s="1"/>
  <c r="E33" i="47"/>
  <c r="D32" i="47"/>
  <c r="D48" i="47"/>
  <c r="C48" i="47"/>
  <c r="C41" i="47"/>
  <c r="D41" i="47"/>
  <c r="C42" i="47"/>
  <c r="D42" i="47"/>
  <c r="C43" i="47"/>
  <c r="D43" i="47"/>
  <c r="C44" i="47"/>
  <c r="D44" i="47"/>
  <c r="C45" i="47"/>
  <c r="D45" i="47"/>
  <c r="C46" i="47"/>
  <c r="D46" i="47"/>
  <c r="C47" i="47"/>
  <c r="D47" i="47"/>
  <c r="D40" i="47"/>
  <c r="C40" i="47"/>
  <c r="I21" i="47"/>
  <c r="I22" i="47"/>
  <c r="I23" i="47"/>
  <c r="I24" i="47"/>
  <c r="I25" i="47"/>
  <c r="I26" i="47"/>
  <c r="I27" i="47"/>
  <c r="I28" i="47"/>
  <c r="I20" i="47"/>
  <c r="G21" i="47"/>
  <c r="H21" i="47"/>
  <c r="G22" i="47"/>
  <c r="H22" i="47"/>
  <c r="G23" i="47"/>
  <c r="H23" i="47"/>
  <c r="G24" i="47"/>
  <c r="H24" i="47"/>
  <c r="G25" i="47"/>
  <c r="H25" i="47"/>
  <c r="G26" i="47"/>
  <c r="H26" i="47"/>
  <c r="G27" i="47"/>
  <c r="H27" i="47"/>
  <c r="G28" i="47"/>
  <c r="H28" i="47"/>
  <c r="H20" i="47"/>
  <c r="G20" i="47"/>
  <c r="F28" i="47"/>
  <c r="E28" i="47"/>
  <c r="D28" i="47"/>
  <c r="C28" i="47"/>
  <c r="D20" i="47"/>
  <c r="D21" i="47"/>
  <c r="D22" i="47"/>
  <c r="D23" i="47"/>
  <c r="D24" i="47"/>
  <c r="D25" i="47"/>
  <c r="D26" i="47"/>
  <c r="D27" i="47"/>
  <c r="C21" i="47"/>
  <c r="C22" i="47"/>
  <c r="C23" i="47"/>
  <c r="C24" i="47"/>
  <c r="C25" i="47"/>
  <c r="C26" i="47"/>
  <c r="C27" i="47"/>
  <c r="C20" i="47"/>
  <c r="D14" i="47"/>
  <c r="E14" i="47"/>
  <c r="F14" i="47"/>
  <c r="G14" i="47"/>
  <c r="H14" i="47"/>
  <c r="C14" i="47"/>
  <c r="H17" i="46"/>
  <c r="H18" i="46"/>
  <c r="H19" i="46"/>
  <c r="H20" i="46"/>
  <c r="H16" i="46"/>
  <c r="G27" i="46"/>
  <c r="G24" i="46"/>
  <c r="D27" i="46"/>
  <c r="E26" i="46"/>
  <c r="D26" i="46"/>
  <c r="F25" i="46"/>
  <c r="F24" i="46"/>
  <c r="D25" i="46" a="1"/>
  <c r="D25" i="46" s="1"/>
  <c r="E24" i="46" a="1"/>
  <c r="E24" i="46" s="1"/>
  <c r="E25" i="46"/>
  <c r="D24" i="46"/>
  <c r="G17" i="46"/>
  <c r="G18" i="46"/>
  <c r="G19" i="46"/>
  <c r="G20" i="46"/>
  <c r="G16" i="46"/>
  <c r="F20" i="46" a="1"/>
  <c r="F20" i="46" s="1"/>
  <c r="D20" i="46" a="1"/>
  <c r="D20" i="46" s="1"/>
  <c r="E20" i="46"/>
  <c r="C20" i="46"/>
  <c r="D36" i="44"/>
  <c r="C36" i="44"/>
  <c r="D34" i="44"/>
  <c r="D35" i="44"/>
  <c r="C34" i="44"/>
  <c r="C35" i="44"/>
  <c r="D33" i="44"/>
  <c r="C33" i="44"/>
  <c r="D32" i="44"/>
  <c r="C32" i="44"/>
  <c r="G27" i="44"/>
  <c r="E26" i="44"/>
  <c r="D26" i="44"/>
  <c r="D27" i="44" s="1"/>
  <c r="G24" i="44"/>
  <c r="F25" i="44"/>
  <c r="F24" i="44"/>
  <c r="D25" i="44" a="1"/>
  <c r="D25" i="44" s="1"/>
  <c r="E24" i="44" a="1"/>
  <c r="E24" i="44" s="1"/>
  <c r="E25" i="44"/>
  <c r="D24" i="44"/>
  <c r="G20" i="44"/>
  <c r="G17" i="44"/>
  <c r="G18" i="44"/>
  <c r="G19" i="44"/>
  <c r="G16" i="44"/>
  <c r="F20" i="44" a="1"/>
  <c r="F20" i="44" s="1"/>
  <c r="D20" i="44" a="1"/>
  <c r="D20" i="44" s="1"/>
  <c r="C24" i="43" l="1"/>
  <c r="D23" i="45"/>
  <c r="I18" i="36" l="1"/>
  <c r="I19" i="36"/>
  <c r="I20" i="36"/>
  <c r="G16" i="36" l="1"/>
  <c r="E20" i="44"/>
  <c r="C20" i="44"/>
  <c r="K25" i="37"/>
  <c r="J25" i="37"/>
  <c r="F21" i="37"/>
  <c r="H19" i="37"/>
  <c r="K22" i="37" s="1"/>
  <c r="K23" i="37"/>
  <c r="E21" i="37"/>
  <c r="D21" i="37"/>
  <c r="H18" i="37"/>
  <c r="H17" i="37"/>
  <c r="K21" i="37"/>
  <c r="H21" i="37"/>
  <c r="G20" i="37"/>
  <c r="D18" i="37" a="1"/>
  <c r="D18" i="37" s="1"/>
  <c r="E17" i="37" a="1"/>
  <c r="E17" i="37" s="1"/>
  <c r="E18" i="37" a="1"/>
  <c r="E18" i="37" s="1"/>
  <c r="D17" i="37" a="1"/>
  <c r="D17" i="37"/>
  <c r="L29" i="36"/>
  <c r="M24" i="36"/>
  <c r="L27" i="36"/>
  <c r="L25" i="36"/>
  <c r="D27" i="36"/>
  <c r="E26" i="36"/>
  <c r="D26" i="36"/>
  <c r="G24" i="36"/>
  <c r="F25" i="36"/>
  <c r="F24" i="36"/>
  <c r="D25" i="36" a="1"/>
  <c r="D25" i="36" s="1"/>
  <c r="E20" i="36"/>
  <c r="D20" i="36"/>
  <c r="F20" i="36"/>
  <c r="H20" i="36" s="1"/>
  <c r="C20" i="36"/>
  <c r="H17" i="36"/>
  <c r="I17" i="36" s="1"/>
  <c r="H18" i="36"/>
  <c r="H19" i="36"/>
  <c r="H16" i="36"/>
  <c r="I16" i="36" s="1"/>
  <c r="G17" i="36"/>
  <c r="G18" i="36"/>
  <c r="G19" i="36"/>
  <c r="H15" i="45"/>
  <c r="E15" i="45"/>
  <c r="H14" i="45"/>
  <c r="E14" i="45"/>
  <c r="C16" i="45"/>
  <c r="F16" i="45"/>
  <c r="B29" i="36" l="1"/>
  <c r="G20" i="36"/>
  <c r="D24" i="36" a="1"/>
  <c r="D24" i="36" s="1"/>
  <c r="E25" i="36" a="1"/>
  <c r="E25" i="36" s="1"/>
  <c r="E24" i="36" a="1"/>
  <c r="E24" i="36" s="1"/>
  <c r="B28" i="36" s="1"/>
  <c r="L24" i="36"/>
  <c r="L22" i="36"/>
  <c r="D18" i="43"/>
  <c r="E18" i="43"/>
  <c r="B19" i="43"/>
  <c r="C19" i="43"/>
  <c r="C20" i="43"/>
  <c r="E8" i="42" l="1"/>
  <c r="F8" i="42"/>
  <c r="C8" i="41"/>
  <c r="D8" i="41"/>
  <c r="E8" i="41"/>
  <c r="F8" i="41"/>
  <c r="G15" i="41"/>
  <c r="H15" i="41"/>
  <c r="G16" i="41"/>
  <c r="H16" i="41"/>
  <c r="C17" i="41"/>
  <c r="D17" i="41"/>
  <c r="E17" i="41"/>
  <c r="F17" i="41"/>
  <c r="H17" i="41" s="1"/>
  <c r="C8" i="40"/>
  <c r="D8" i="40"/>
  <c r="C17" i="40"/>
  <c r="D17" i="40"/>
  <c r="C10" i="39"/>
  <c r="E10" i="39"/>
  <c r="C21" i="39"/>
  <c r="F21" i="39"/>
  <c r="C8" i="38"/>
  <c r="D8" i="38"/>
  <c r="C9" i="37"/>
  <c r="D9" i="37"/>
  <c r="C32" i="36"/>
  <c r="D32" i="36"/>
  <c r="D34" i="36"/>
  <c r="D35" i="36" l="1"/>
  <c r="D33" i="36"/>
  <c r="G17" i="41"/>
  <c r="D36" i="36"/>
  <c r="C35" i="36"/>
  <c r="C34" i="36"/>
  <c r="C33" i="36"/>
  <c r="C36"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2" authorId="0" shapeId="0" xr:uid="{C429899A-004C-45BD-BE37-F0293CC1BCF4}">
      <text>
        <r>
          <rPr>
            <sz val="9"/>
            <color indexed="81"/>
            <rFont val="Arial"/>
            <family val="2"/>
            <charset val="238"/>
          </rPr>
          <t>Fictional Data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BMA</author>
  </authors>
  <commentList>
    <comment ref="B2" authorId="0" shapeId="0" xr:uid="{068319A3-91D5-4C8E-9848-BA99BEE72628}">
      <text>
        <r>
          <rPr>
            <sz val="9"/>
            <color indexed="81"/>
            <rFont val="Tahoma"/>
            <family val="2"/>
          </rPr>
          <t>Source: HCSO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BMA</author>
  </authors>
  <commentList>
    <comment ref="B2" authorId="0" shapeId="0" xr:uid="{4E25B135-22FE-419B-B6E1-BA1122910543}">
      <text>
        <r>
          <rPr>
            <sz val="9"/>
            <color indexed="81"/>
            <rFont val="Tahoma"/>
            <family val="2"/>
          </rPr>
          <t xml:space="preserve">Source: https://telex.hu/koronavirus/2021/04/25/vakcina-hatekonysag-vizsgalat-felmeres-oltottak-megbetegedes-halalozas-kormany-tablazat-adatok-problemak-kinai-sinopharm-pfizer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<sst xmlns="http://schemas.openxmlformats.org/spreadsheetml/2006/main" count="537" uniqueCount="222">
  <si>
    <t>.</t>
  </si>
  <si>
    <t>a)</t>
  </si>
  <si>
    <t xml:space="preserve"> </t>
  </si>
  <si>
    <t xml:space="preserve">70 –     </t>
  </si>
  <si>
    <t>60 – 69</t>
  </si>
  <si>
    <t>15 – 59</t>
  </si>
  <si>
    <t xml:space="preserve">  0 – 14</t>
  </si>
  <si>
    <t xml:space="preserve">70 -     </t>
  </si>
  <si>
    <t>50 - 69</t>
  </si>
  <si>
    <t>30 - 39</t>
  </si>
  <si>
    <t xml:space="preserve">     - 29</t>
  </si>
  <si>
    <t>30 - 49</t>
  </si>
  <si>
    <t>85-</t>
  </si>
  <si>
    <t>75-84</t>
  </si>
  <si>
    <t>65-74</t>
  </si>
  <si>
    <t>15-64</t>
  </si>
  <si>
    <t>0-14</t>
  </si>
  <si>
    <t>Sinopharm</t>
  </si>
  <si>
    <t>Pfizer</t>
  </si>
  <si>
    <t>B</t>
  </si>
  <si>
    <t>V</t>
  </si>
  <si>
    <t>40-49</t>
  </si>
  <si>
    <t>30-39</t>
  </si>
  <si>
    <t xml:space="preserve">85 -    </t>
  </si>
  <si>
    <t>75 - 84</t>
  </si>
  <si>
    <t>65 - 74</t>
  </si>
  <si>
    <t>55 - 64</t>
  </si>
  <si>
    <t>45 - 54</t>
  </si>
  <si>
    <t>35 - 44</t>
  </si>
  <si>
    <t>15 - 34</t>
  </si>
  <si>
    <t>0 - 14</t>
  </si>
  <si>
    <t>GyMS</t>
  </si>
  <si>
    <t>Békés</t>
  </si>
  <si>
    <t>Bp</t>
  </si>
  <si>
    <t>SzSzB</t>
  </si>
  <si>
    <t>Budapest</t>
  </si>
  <si>
    <t>For the purpose of comparing mortality rates, some data from Mexico and Sweden at the end of the 20th century is provided:</t>
  </si>
  <si>
    <t>Analyze the data!</t>
  </si>
  <si>
    <t>Age Group</t>
  </si>
  <si>
    <t>Population (million people)</t>
  </si>
  <si>
    <t>Mexico</t>
  </si>
  <si>
    <t>Sweden</t>
  </si>
  <si>
    <t>Number of Deaths (people)</t>
  </si>
  <si>
    <r>
      <t>Difference (k</t>
    </r>
    <r>
      <rPr>
        <b/>
        <vertAlign val="subscript"/>
        <sz val="10"/>
        <color indexed="9"/>
        <rFont val="Arial CE"/>
        <charset val="238"/>
      </rPr>
      <t>j</t>
    </r>
    <r>
      <rPr>
        <b/>
        <sz val="10"/>
        <color indexed="9"/>
        <rFont val="Arial CE"/>
        <charset val="238"/>
      </rPr>
      <t>)</t>
    </r>
  </si>
  <si>
    <t>Total</t>
  </si>
  <si>
    <t>Mortality Rates (‰)</t>
  </si>
  <si>
    <t>Mortality Rates</t>
  </si>
  <si>
    <t>Population</t>
  </si>
  <si>
    <t>Proportions of Population</t>
  </si>
  <si>
    <t>At a vegetable stall in Buda, three types of potatoes are sold. The data for January and April of one year are as follows:</t>
  </si>
  <si>
    <t>Type</t>
  </si>
  <si>
    <t>Best</t>
  </si>
  <si>
    <t>Moderate</t>
  </si>
  <si>
    <t>Poor</t>
  </si>
  <si>
    <t>Proportions</t>
  </si>
  <si>
    <t>Quantity Sold (kg)</t>
  </si>
  <si>
    <t>January</t>
  </si>
  <si>
    <t>April</t>
  </si>
  <si>
    <t>Decomposition of Indexes</t>
  </si>
  <si>
    <t>Analyze the change in the average price of potatoes and demonstrate the numerical impact of the factors that contributed to this change!</t>
  </si>
  <si>
    <t>Average Price (Ft/kg)</t>
  </si>
  <si>
    <t>Standardization
(April - January)</t>
  </si>
  <si>
    <t>Decomposition of Differences</t>
  </si>
  <si>
    <t>The average salaries of the faculty members at two universities are shown in the following table, broken down by academic rank.</t>
  </si>
  <si>
    <t>Average Salary (gross, thousand HUF/people)</t>
  </si>
  <si>
    <t>Number of People</t>
  </si>
  <si>
    <t>University X</t>
  </si>
  <si>
    <t>University Y</t>
  </si>
  <si>
    <t>Academic Rank</t>
  </si>
  <si>
    <t>Full Professor</t>
  </si>
  <si>
    <t>Associate Prof.</t>
  </si>
  <si>
    <t>Assistant Prof.</t>
  </si>
  <si>
    <t>Assistant Lecturer</t>
  </si>
  <si>
    <t>a) Analyze the data!
b) Let us also examine the following cases!
    1) at University Y, the average salaries are identical to those at University X
    2) at University Y, the headcounts are 90, 210, 180, and 120, respectively
    3) at University Y, the average salaries are 927, 719, 531, and 400, respectively
    4) at University Y, the headcounts are 120, 180, 133, and 167, respectively</t>
  </si>
  <si>
    <r>
      <t>Differences (k</t>
    </r>
    <r>
      <rPr>
        <b/>
        <vertAlign val="subscript"/>
        <sz val="10"/>
        <color indexed="9"/>
        <rFont val="Arial"/>
        <family val="2"/>
      </rPr>
      <t>j</t>
    </r>
    <r>
      <rPr>
        <b/>
        <sz val="10"/>
        <color indexed="9"/>
        <rFont val="Arial"/>
        <family val="2"/>
      </rPr>
      <t>)</t>
    </r>
  </si>
  <si>
    <t>People</t>
  </si>
  <si>
    <t>Average Salary</t>
  </si>
  <si>
    <t>Difference in Average Salaries
(Y-X)</t>
  </si>
  <si>
    <t>The average salaries of high school teachers and university graduates are shown in the following table, broken down by age group.</t>
  </si>
  <si>
    <t>High School Teachers</t>
  </si>
  <si>
    <t>University Graduates</t>
  </si>
  <si>
    <t>Employees (%)</t>
  </si>
  <si>
    <t>Gross Avg Salary (HUF/month)</t>
  </si>
  <si>
    <t>below 30</t>
  </si>
  <si>
    <t>above 50</t>
  </si>
  <si>
    <t>Ratio of Change (i)</t>
  </si>
  <si>
    <t>HS Teachers</t>
  </si>
  <si>
    <t>Differences in Avg Salary
(HS Teachers / University Grad)</t>
  </si>
  <si>
    <t>University Grad</t>
  </si>
  <si>
    <t>Employees</t>
  </si>
  <si>
    <t>To compare mortality rates, some data from Békés County and Győr-Moson-Sopron (GyMS) County is provided:</t>
  </si>
  <si>
    <t>Population 2022</t>
  </si>
  <si>
    <t>Population 2021</t>
  </si>
  <si>
    <t>Number of Deaths 2021</t>
  </si>
  <si>
    <t>Number of Deaths</t>
  </si>
  <si>
    <t>Diff. in Mortality Rates (GyMS - Békés)</t>
  </si>
  <si>
    <t>The table below shows the number of full-time employees and their gross monthly average earnings in Budapest and Szabolcs-Szatmár-Bereg County (for enterprises with at least 5 employees, budgetary institutions comprehensively, and nonprofit organizations significant in terms of employment).</t>
  </si>
  <si>
    <t>Number of Employees</t>
  </si>
  <si>
    <t>Szabolcs-Szatmár-Bereg County</t>
  </si>
  <si>
    <t>Type of Employment</t>
  </si>
  <si>
    <t xml:space="preserve">Physical </t>
  </si>
  <si>
    <t>Standardization
(Bp /SzSzB)</t>
  </si>
  <si>
    <t>Average Monthly Gross Salary (HUF/month)</t>
  </si>
  <si>
    <t>Intellectual</t>
  </si>
  <si>
    <t>The following tables present the age-group-specific population numbers and mortality rates for Slovakia and Italy in 2020 (the number of deaths in a given age group divided by the beginning-of-year population of the same age group).</t>
  </si>
  <si>
    <t>Slovakia</t>
  </si>
  <si>
    <t>Age</t>
  </si>
  <si>
    <t>Difference</t>
  </si>
  <si>
    <t>Italy</t>
  </si>
  <si>
    <t>Compare the overall mortality rates of the two countries using standardization!</t>
  </si>
  <si>
    <r>
      <t>Tariffs ($/m</t>
    </r>
    <r>
      <rPr>
        <b/>
        <vertAlign val="superscript"/>
        <sz val="10"/>
        <color rgb="FFFFFFFF"/>
        <rFont val="Arial CE"/>
      </rPr>
      <t>3</t>
    </r>
    <r>
      <rPr>
        <b/>
        <sz val="10"/>
        <color indexed="9"/>
        <rFont val="Arial CE"/>
        <charset val="238"/>
      </rPr>
      <t>)</t>
    </r>
  </si>
  <si>
    <t>city</t>
  </si>
  <si>
    <t>village</t>
  </si>
  <si>
    <t>Corporate</t>
  </si>
  <si>
    <t>Individual</t>
  </si>
  <si>
    <t>Type of Consumption</t>
  </si>
  <si>
    <t>In a country, the monopoly water supplier sets its prices based on costs. (Where the specific costs of water supply are lower, the prices are also lower. Two major differences arise: first, supply is relatively cheaper in cities because transportation costs are lower, and second, serving large consumers is also relatively cheaper than serving small, individual consumers.)
The tariffs (dollars per cubic meter) and consumption shares (as a percentage of cubic meters) in 2012 were as follows:</t>
  </si>
  <si>
    <t>Proportions of Consumptions (%)</t>
  </si>
  <si>
    <t>Tariffs ($/m3)</t>
  </si>
  <si>
    <t>Analyze the difference in average tariffs between cities and villages and the factors influencing this difference!</t>
  </si>
  <si>
    <t>Standardization
(village-city)</t>
  </si>
  <si>
    <t>Male</t>
  </si>
  <si>
    <t>Female</t>
  </si>
  <si>
    <t>number of deaths</t>
  </si>
  <si>
    <t>mortality rates (‰)</t>
  </si>
  <si>
    <t>Standardization
(Male - Female)</t>
  </si>
  <si>
    <t>In Hungary in 2010, mortality statistics for men and women were as follows:</t>
  </si>
  <si>
    <t>Compare the mortality rates of men and women! Quantify the impact of the factors causing the differences!</t>
  </si>
  <si>
    <t>In April 2012, the tax authority inspected 160 randomly selected market stalls. Some results of the inspection are shown in the following table.
Summary results of the test purchases:</t>
  </si>
  <si>
    <t>Receipt Given</t>
  </si>
  <si>
    <t>Receipt Not Given</t>
  </si>
  <si>
    <t>Category</t>
  </si>
  <si>
    <t>Number of Sellers</t>
  </si>
  <si>
    <t>organic farmer</t>
  </si>
  <si>
    <t>official trader</t>
  </si>
  <si>
    <t>Average amount of damage to customers (HUF/people)</t>
  </si>
  <si>
    <t>Standardization
(official-organic)</t>
  </si>
  <si>
    <t>Average Damage</t>
  </si>
  <si>
    <t>official</t>
  </si>
  <si>
    <t>organic</t>
  </si>
  <si>
    <t>Compare the average amount of damages between the two groups of sellers (official traders and organic farmers).
Analyze the influencing factors both quantitatively and qualitatively!</t>
  </si>
  <si>
    <t>production (pieces)</t>
  </si>
  <si>
    <t>employees (people)</t>
  </si>
  <si>
    <t>In a factory established in 2010, one of the two assembly units primarily employs experienced, local skilled workers, while the other employs unskilled workers recruited from other counties due to a local labor shortage. The production and workforce data for the two groups in July 2011 and 2012 were as follows:</t>
  </si>
  <si>
    <t>Skilled Workers</t>
  </si>
  <si>
    <t>Unskilled Workers</t>
  </si>
  <si>
    <t>Production per Employees (pieces/people)</t>
  </si>
  <si>
    <t>Production per Employees</t>
  </si>
  <si>
    <t>Analyze the change in the productivity level (production per employees) of the factory!</t>
  </si>
  <si>
    <t>The data for employed manual workers in the Hungarian national economy are as follows:</t>
  </si>
  <si>
    <t>Government</t>
  </si>
  <si>
    <t>National Economy</t>
  </si>
  <si>
    <t>Gross Average Salary</t>
  </si>
  <si>
    <t>Proportions of Employees</t>
  </si>
  <si>
    <t>Gross Average Salary
(thousand HUF/month)</t>
  </si>
  <si>
    <t>Indexes based on Standardization (2010/2008)</t>
  </si>
  <si>
    <t>a) Calculate the average salary for the national economy in each year and quantify the I = I' • I" relationship!
b) Interpret the I = I' • I" relationship!</t>
  </si>
  <si>
    <t>The following table shows data after the second dose of the coronavirus vaccine. The number of vaccinated individuals is real, while the number of deaths is fictional.</t>
  </si>
  <si>
    <t>Number of Vaccinated</t>
  </si>
  <si>
    <t>Deaths per 100000 Vaccinated</t>
  </si>
  <si>
    <t>below 80 years</t>
  </si>
  <si>
    <t>above 80 years</t>
  </si>
  <si>
    <t>Standardization 
Pfizer - Sinopharm</t>
  </si>
  <si>
    <t>Differences in Mortality Rates (Sweden - Mexico)</t>
  </si>
  <si>
    <t>Comparisons</t>
  </si>
  <si>
    <t>Indexes based on Standardization (2012/2011)</t>
  </si>
  <si>
    <t>Here we multiply with 1000 not 100!</t>
  </si>
  <si>
    <t>Comparing the two Total Ratios</t>
  </si>
  <si>
    <t>thousandths-points</t>
  </si>
  <si>
    <r>
      <t xml:space="preserve">K </t>
    </r>
    <r>
      <rPr>
        <i/>
        <sz val="10"/>
        <rFont val="Arial CE"/>
      </rPr>
      <t>[k</t>
    </r>
    <r>
      <rPr>
        <i/>
        <vertAlign val="subscript"/>
        <sz val="10"/>
        <rFont val="Arial CE"/>
      </rPr>
      <t>j</t>
    </r>
    <r>
      <rPr>
        <i/>
        <sz val="10"/>
        <rFont val="Arial CE"/>
      </rPr>
      <t>]</t>
    </r>
    <r>
      <rPr>
        <sz val="10"/>
        <rFont val="Arial CE"/>
        <charset val="238"/>
      </rPr>
      <t xml:space="preserve"> (=Total Difference of two ratios)</t>
    </r>
  </si>
  <si>
    <r>
      <t>K' (=Partial Effect of the Difference) "</t>
    </r>
    <r>
      <rPr>
        <i/>
        <sz val="10"/>
        <rFont val="Arial CE"/>
      </rPr>
      <t>True Effect</t>
    </r>
    <r>
      <rPr>
        <sz val="10"/>
        <rFont val="Arial CE"/>
        <charset val="238"/>
      </rPr>
      <t>"</t>
    </r>
  </si>
  <si>
    <t>part that is NOT distorted by the population distribution!</t>
  </si>
  <si>
    <r>
      <t>K'' (Composition Effect) "</t>
    </r>
    <r>
      <rPr>
        <i/>
        <sz val="10"/>
        <rFont val="Arial CE"/>
      </rPr>
      <t>Cheating Effect</t>
    </r>
    <r>
      <rPr>
        <sz val="10"/>
        <rFont val="Arial CE"/>
        <charset val="238"/>
      </rPr>
      <t>"</t>
    </r>
  </si>
  <si>
    <t>K = K'+K''</t>
  </si>
  <si>
    <t>Standardization of Ratios</t>
  </si>
  <si>
    <t>Mortality rate of Sweden if it had the same age distribution of Mexico</t>
  </si>
  <si>
    <t>Mortality rate of Mexico if it had the age distribution of Sweden</t>
  </si>
  <si>
    <t>K'</t>
  </si>
  <si>
    <t>--&gt; what is the avg diff if the population is fixed</t>
  </si>
  <si>
    <t>K''</t>
  </si>
  <si>
    <t>József Kőrösy invented</t>
  </si>
  <si>
    <t>--&gt; if we take the K' with fixed standards and then K'' of different standards we get the K also</t>
  </si>
  <si>
    <t xml:space="preserve">Ratio </t>
  </si>
  <si>
    <t>Mortality Rate</t>
  </si>
  <si>
    <t>Denom (B) of Ratio</t>
  </si>
  <si>
    <t>Subgroups</t>
  </si>
  <si>
    <t>Age Groups</t>
  </si>
  <si>
    <t>Comparison</t>
  </si>
  <si>
    <t>Sweden-Mexico</t>
  </si>
  <si>
    <t>These above are the key parameters for Standardization of Ratios!</t>
  </si>
  <si>
    <t>Total difference of the Ratios according to the comparison</t>
  </si>
  <si>
    <t>Total difference of the ratios when only examining the subgroups (disregard the effect of Denominator (B))</t>
  </si>
  <si>
    <t>Total difference of the ratios due to the different Denominator (B) proportions according to the subgroups alone</t>
  </si>
  <si>
    <t>Measuring Inflation</t>
  </si>
  <si>
    <t>Unit(Average) Price</t>
  </si>
  <si>
    <t>Quantity Sold</t>
  </si>
  <si>
    <t>Potato Types</t>
  </si>
  <si>
    <t>January-April</t>
  </si>
  <si>
    <t>Inflation = Change of the avg price along time</t>
  </si>
  <si>
    <t>I (Total Index)</t>
  </si>
  <si>
    <t>I' (Partial Effect)</t>
  </si>
  <si>
    <t>I'' (Composition Effect)</t>
  </si>
  <si>
    <r>
      <rPr>
        <b/>
        <sz val="10"/>
        <rFont val="Arial CE"/>
      </rPr>
      <t>K vs. I:</t>
    </r>
    <r>
      <rPr>
        <sz val="10"/>
        <rFont val="Arial CE"/>
        <charset val="238"/>
      </rPr>
      <t xml:space="preserve"> K is comparing with '-' subtracton, I is comparing with division '/'</t>
    </r>
  </si>
  <si>
    <t>30.5% inflation</t>
  </si>
  <si>
    <t>I'</t>
  </si>
  <si>
    <t>I''</t>
  </si>
  <si>
    <t>geometric mean for averaging</t>
  </si>
  <si>
    <t>24% true inflation</t>
  </si>
  <si>
    <t>I = I' * I''</t>
  </si>
  <si>
    <t>again taking different standards for I' and I'' and multiplying we get the I</t>
  </si>
  <si>
    <t>5.3% of 'extra' inflation (coming from the change of composition of the denominator (quantity sold)</t>
  </si>
  <si>
    <t>People/Population</t>
  </si>
  <si>
    <t>academic ranks</t>
  </si>
  <si>
    <t>Universities X and Y</t>
  </si>
  <si>
    <t>Uni X.</t>
  </si>
  <si>
    <t>Uni Y.</t>
  </si>
  <si>
    <t>Proportions of people</t>
  </si>
  <si>
    <t>Diff</t>
  </si>
  <si>
    <t>Bekes</t>
  </si>
  <si>
    <t>Proportions of employees</t>
  </si>
  <si>
    <t>K</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</si>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</sst>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
    <numFmt numFmtId="167" formatCode="0.000%&quot;-pont&quot;"/>
    <numFmt numFmtId="168" formatCode="0.000%"/>
  </numFmts>
  <fonts count="45">
    <font>
      <sz val="10"/>
      <name val="Arial CE"/>
      <charset val="238"/>
    </font>
    <font>
      <sz val="10"/>
      <name val="Arial CE"/>
      <charset val="238"/>
    </font>
    <font>
      <sz val="10"/>
      <name val="Arial"/>
      <family val="2"/>
      <charset val="238"/>
    </font>
    <font>
      <b/>
      <sz val="10"/>
      <name val="Arial CE"/>
      <charset val="238"/>
    </font>
    <font>
      <b/>
      <sz val="10"/>
      <name val="Arial"/>
      <family val="2"/>
      <charset val="238"/>
    </font>
    <font>
      <sz val="11"/>
      <color indexed="8"/>
      <name val="Calibri"/>
      <family val="2"/>
      <charset val="238"/>
    </font>
    <font>
      <sz val="11"/>
      <color indexed="9"/>
      <name val="Calibri"/>
      <family val="2"/>
      <charset val="238"/>
    </font>
    <font>
      <sz val="11"/>
      <color indexed="62"/>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9"/>
      <name val="Calibri"/>
      <family val="2"/>
      <charset val="238"/>
    </font>
    <font>
      <sz val="11"/>
      <color indexed="10"/>
      <name val="Calibri"/>
      <family val="2"/>
      <charset val="238"/>
    </font>
    <font>
      <sz val="11"/>
      <color indexed="52"/>
      <name val="Calibri"/>
      <family val="2"/>
      <charset val="238"/>
    </font>
    <font>
      <sz val="11"/>
      <color indexed="17"/>
      <name val="Calibri"/>
      <family val="2"/>
      <charset val="238"/>
    </font>
    <font>
      <b/>
      <sz val="11"/>
      <color indexed="63"/>
      <name val="Calibri"/>
      <family val="2"/>
      <charset val="238"/>
    </font>
    <font>
      <i/>
      <sz val="11"/>
      <color indexed="23"/>
      <name val="Calibri"/>
      <family val="2"/>
      <charset val="238"/>
    </font>
    <font>
      <b/>
      <sz val="11"/>
      <color indexed="8"/>
      <name val="Calibri"/>
      <family val="2"/>
      <charset val="238"/>
    </font>
    <font>
      <sz val="11"/>
      <color indexed="20"/>
      <name val="Calibri"/>
      <family val="2"/>
      <charset val="238"/>
    </font>
    <font>
      <sz val="11"/>
      <color indexed="60"/>
      <name val="Calibri"/>
      <family val="2"/>
      <charset val="238"/>
    </font>
    <font>
      <b/>
      <sz val="11"/>
      <color indexed="52"/>
      <name val="Calibri"/>
      <family val="2"/>
      <charset val="238"/>
    </font>
    <font>
      <b/>
      <sz val="10"/>
      <color indexed="9"/>
      <name val="Arial CE"/>
      <charset val="238"/>
    </font>
    <font>
      <sz val="10"/>
      <color indexed="21"/>
      <name val="Arial CE"/>
      <charset val="238"/>
    </font>
    <font>
      <b/>
      <vertAlign val="subscript"/>
      <sz val="10"/>
      <color indexed="9"/>
      <name val="Arial CE"/>
      <charset val="238"/>
    </font>
    <font>
      <sz val="10"/>
      <color indexed="57"/>
      <name val="Arial CE"/>
      <charset val="238"/>
    </font>
    <font>
      <sz val="10"/>
      <color rgb="FF339966"/>
      <name val="Arial CE"/>
      <charset val="238"/>
    </font>
    <font>
      <sz val="9"/>
      <color indexed="81"/>
      <name val="Arial"/>
      <family val="2"/>
      <charset val="238"/>
    </font>
    <font>
      <sz val="10"/>
      <name val="Arial"/>
      <family val="2"/>
    </font>
    <font>
      <b/>
      <sz val="10"/>
      <color indexed="9"/>
      <name val="Arial"/>
      <family val="2"/>
    </font>
    <font>
      <b/>
      <sz val="10"/>
      <color theme="0"/>
      <name val="Arial CE"/>
      <family val="2"/>
      <charset val="238"/>
    </font>
    <font>
      <sz val="9"/>
      <color indexed="81"/>
      <name val="Tahoma"/>
      <family val="2"/>
    </font>
    <font>
      <b/>
      <sz val="10"/>
      <color theme="0"/>
      <name val="Arial CE"/>
      <charset val="238"/>
    </font>
    <font>
      <b/>
      <sz val="10"/>
      <name val="Arial"/>
      <family val="2"/>
    </font>
    <font>
      <sz val="10"/>
      <color theme="1"/>
      <name val="Arial"/>
      <family val="2"/>
    </font>
    <font>
      <b/>
      <vertAlign val="subscript"/>
      <sz val="10"/>
      <color indexed="9"/>
      <name val="Arial"/>
      <family val="2"/>
    </font>
    <font>
      <sz val="10"/>
      <color theme="4"/>
      <name val="Arial"/>
      <family val="2"/>
    </font>
    <font>
      <b/>
      <vertAlign val="superscript"/>
      <sz val="10"/>
      <color rgb="FFFFFFFF"/>
      <name val="Arial CE"/>
    </font>
    <font>
      <b/>
      <sz val="10"/>
      <name val="Arial CE"/>
    </font>
    <font>
      <i/>
      <sz val="10"/>
      <name val="Arial CE"/>
    </font>
    <font>
      <i/>
      <vertAlign val="subscript"/>
      <sz val="10"/>
      <name val="Arial CE"/>
    </font>
    <font>
      <b/>
      <u/>
      <sz val="10"/>
      <name val="Arial CE"/>
    </font>
    <font>
      <b/>
      <u/>
      <sz val="14"/>
      <name val="Arial CE"/>
    </font>
    <font>
      <b/>
      <i/>
      <sz val="10"/>
      <name val="Arial CE"/>
    </font>
    <font>
      <sz val="10"/>
      <name val="Arial CE"/>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1"/>
        <bgColor indexed="64"/>
      </patternFill>
    </fill>
    <fill>
      <patternFill patternType="solid">
        <fgColor indexed="23"/>
        <bgColor indexed="64"/>
      </patternFill>
    </fill>
    <fill>
      <patternFill patternType="solid">
        <fgColor indexed="57"/>
        <bgColor indexed="64"/>
      </patternFill>
    </fill>
    <fill>
      <patternFill patternType="solid">
        <fgColor theme="4"/>
        <bgColor indexed="64"/>
      </patternFill>
    </fill>
    <fill>
      <patternFill patternType="solid">
        <fgColor theme="0" tint="-0.499984740745262"/>
        <bgColor indexed="64"/>
      </patternFill>
    </fill>
    <fill>
      <patternFill patternType="solid">
        <fgColor rgb="FFC69962"/>
        <bgColor indexed="64"/>
      </patternFill>
    </fill>
    <fill>
      <patternFill patternType="solid">
        <fgColor rgb="FFFFFF00"/>
        <bgColor indexed="64"/>
      </patternFill>
    </fill>
    <fill>
      <patternFill patternType="solid">
        <fgColor rgb="FF00B050"/>
        <bgColor indexed="64"/>
      </patternFill>
    </fill>
  </fills>
  <borders count="157">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thin">
        <color indexed="9"/>
      </left>
      <right style="thin">
        <color indexed="9"/>
      </right>
      <top style="thin">
        <color indexed="9"/>
      </top>
      <bottom style="medium">
        <color indexed="64"/>
      </bottom>
      <diagonal/>
    </border>
    <border>
      <left style="thin">
        <color indexed="9"/>
      </left>
      <right style="thin">
        <color indexed="64"/>
      </right>
      <top style="thin">
        <color indexed="9"/>
      </top>
      <bottom style="medium">
        <color indexed="64"/>
      </bottom>
      <diagonal/>
    </border>
    <border>
      <left style="thin">
        <color indexed="9"/>
      </left>
      <right/>
      <top style="thin">
        <color indexed="9"/>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right style="thin">
        <color indexed="9"/>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9"/>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9"/>
      </left>
      <right/>
      <top style="thin">
        <color indexed="9"/>
      </top>
      <bottom/>
      <diagonal/>
    </border>
    <border>
      <left/>
      <right style="thin">
        <color indexed="9"/>
      </right>
      <top style="medium">
        <color indexed="64"/>
      </top>
      <bottom style="thin">
        <color indexed="9"/>
      </bottom>
      <diagonal/>
    </border>
    <border>
      <left style="thin">
        <color indexed="9"/>
      </left>
      <right/>
      <top style="medium">
        <color indexed="64"/>
      </top>
      <bottom style="thin">
        <color indexed="9"/>
      </bottom>
      <diagonal/>
    </border>
    <border>
      <left style="thin">
        <color indexed="21"/>
      </left>
      <right/>
      <top style="medium">
        <color indexed="21"/>
      </top>
      <bottom style="medium">
        <color indexed="21"/>
      </bottom>
      <diagonal/>
    </border>
    <border>
      <left/>
      <right/>
      <top style="medium">
        <color indexed="21"/>
      </top>
      <bottom style="medium">
        <color indexed="21"/>
      </bottom>
      <diagonal/>
    </border>
    <border>
      <left/>
      <right style="thin">
        <color indexed="21"/>
      </right>
      <top style="medium">
        <color indexed="21"/>
      </top>
      <bottom style="medium">
        <color indexed="21"/>
      </bottom>
      <diagonal/>
    </border>
    <border>
      <left style="thin">
        <color indexed="9"/>
      </left>
      <right style="thin">
        <color indexed="9"/>
      </right>
      <top style="medium">
        <color indexed="64"/>
      </top>
      <bottom style="thin">
        <color indexed="9"/>
      </bottom>
      <diagonal/>
    </border>
    <border>
      <left style="thin">
        <color indexed="9"/>
      </left>
      <right style="thin">
        <color indexed="64"/>
      </right>
      <top style="medium">
        <color indexed="64"/>
      </top>
      <bottom style="thin">
        <color indexed="9"/>
      </bottom>
      <diagonal/>
    </border>
    <border>
      <left style="thin">
        <color indexed="64"/>
      </left>
      <right style="thin">
        <color indexed="9"/>
      </right>
      <top style="medium">
        <color indexed="64"/>
      </top>
      <bottom style="thin">
        <color indexed="9"/>
      </bottom>
      <diagonal/>
    </border>
    <border>
      <left style="thin">
        <color indexed="64"/>
      </left>
      <right style="thin">
        <color indexed="9"/>
      </right>
      <top style="thin">
        <color indexed="9"/>
      </top>
      <bottom style="medium">
        <color indexed="64"/>
      </bottom>
      <diagonal/>
    </border>
    <border>
      <left style="thin">
        <color indexed="9"/>
      </left>
      <right style="medium">
        <color indexed="64"/>
      </right>
      <top style="medium">
        <color indexed="64"/>
      </top>
      <bottom style="thin">
        <color indexed="9"/>
      </bottom>
      <diagonal/>
    </border>
    <border>
      <left style="thin">
        <color indexed="57"/>
      </left>
      <right/>
      <top style="medium">
        <color indexed="57"/>
      </top>
      <bottom style="medium">
        <color indexed="57"/>
      </bottom>
      <diagonal/>
    </border>
    <border>
      <left/>
      <right/>
      <top style="medium">
        <color indexed="57"/>
      </top>
      <bottom style="medium">
        <color indexed="57"/>
      </bottom>
      <diagonal/>
    </border>
    <border>
      <left/>
      <right style="thin">
        <color indexed="57"/>
      </right>
      <top style="medium">
        <color indexed="57"/>
      </top>
      <bottom style="medium">
        <color indexed="57"/>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9"/>
      </top>
      <bottom/>
      <diagonal/>
    </border>
    <border>
      <left style="medium">
        <color indexed="64"/>
      </left>
      <right/>
      <top style="medium">
        <color indexed="9"/>
      </top>
      <bottom/>
      <diagonal/>
    </border>
    <border>
      <left style="medium">
        <color indexed="64"/>
      </left>
      <right style="thin">
        <color indexed="64"/>
      </right>
      <top style="thin">
        <color indexed="64"/>
      </top>
      <bottom/>
      <diagonal/>
    </border>
    <border>
      <left style="medium">
        <color indexed="64"/>
      </left>
      <right style="thin">
        <color indexed="9"/>
      </right>
      <top style="thin">
        <color indexed="9"/>
      </top>
      <bottom/>
      <diagonal/>
    </border>
    <border>
      <left style="medium">
        <color indexed="64"/>
      </left>
      <right style="thin">
        <color indexed="64"/>
      </right>
      <top style="thin">
        <color indexed="64"/>
      </top>
      <bottom style="thin">
        <color indexed="64"/>
      </bottom>
      <diagonal/>
    </border>
    <border>
      <left style="thin">
        <color indexed="9"/>
      </left>
      <right/>
      <top/>
      <bottom style="thin">
        <color indexed="9"/>
      </bottom>
      <diagonal/>
    </border>
    <border>
      <left style="medium">
        <color indexed="64"/>
      </left>
      <right style="thin">
        <color indexed="9"/>
      </right>
      <top/>
      <bottom style="thin">
        <color indexed="9"/>
      </bottom>
      <diagonal/>
    </border>
    <border>
      <left style="medium">
        <color indexed="9"/>
      </left>
      <right/>
      <top/>
      <bottom style="medium">
        <color indexed="64"/>
      </bottom>
      <diagonal/>
    </border>
    <border>
      <left/>
      <right style="thin">
        <color indexed="9"/>
      </right>
      <top style="thin">
        <color indexed="9"/>
      </top>
      <bottom style="medium">
        <color indexed="64"/>
      </bottom>
      <diagonal/>
    </border>
    <border>
      <left/>
      <right style="medium">
        <color indexed="9"/>
      </right>
      <top/>
      <bottom style="medium">
        <color indexed="9"/>
      </bottom>
      <diagonal/>
    </border>
    <border>
      <left style="medium">
        <color indexed="64"/>
      </left>
      <right/>
      <top/>
      <bottom style="medium">
        <color indexed="9"/>
      </bottom>
      <diagonal/>
    </border>
    <border>
      <left style="medium">
        <color indexed="9"/>
      </left>
      <right/>
      <top style="medium">
        <color indexed="64"/>
      </top>
      <bottom/>
      <diagonal/>
    </border>
    <border>
      <left/>
      <right style="medium">
        <color indexed="9"/>
      </right>
      <top style="medium">
        <color indexed="64"/>
      </top>
      <bottom/>
      <diagonal/>
    </border>
    <border>
      <left style="thin">
        <color indexed="9"/>
      </left>
      <right style="thin">
        <color indexed="64"/>
      </right>
      <top/>
      <bottom style="medium">
        <color indexed="64"/>
      </bottom>
      <diagonal/>
    </border>
    <border>
      <left style="thin">
        <color indexed="9"/>
      </left>
      <right style="thin">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9"/>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9"/>
      </bottom>
      <diagonal/>
    </border>
    <border>
      <left style="medium">
        <color indexed="64"/>
      </left>
      <right/>
      <top style="medium">
        <color indexed="64"/>
      </top>
      <bottom style="thin">
        <color indexed="9"/>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9"/>
      </left>
      <right style="medium">
        <color indexed="64"/>
      </right>
      <top style="thin">
        <color indexed="9"/>
      </top>
      <bottom style="medium">
        <color indexed="64"/>
      </bottom>
      <diagonal/>
    </border>
    <border>
      <left style="medium">
        <color indexed="64"/>
      </left>
      <right style="thin">
        <color indexed="9"/>
      </right>
      <top style="thin">
        <color indexed="9"/>
      </top>
      <bottom style="medium">
        <color indexed="64"/>
      </bottom>
      <diagonal/>
    </border>
    <border>
      <left/>
      <right style="medium">
        <color indexed="64"/>
      </right>
      <top style="medium">
        <color indexed="64"/>
      </top>
      <bottom style="thin">
        <color indexed="64"/>
      </bottom>
      <diagonal/>
    </border>
    <border>
      <left style="thin">
        <color indexed="9"/>
      </left>
      <right style="medium">
        <color indexed="64"/>
      </right>
      <top style="medium">
        <color indexed="9"/>
      </top>
      <bottom style="thin">
        <color indexed="9"/>
      </bottom>
      <diagonal/>
    </border>
    <border>
      <left style="medium">
        <color indexed="64"/>
      </left>
      <right style="thin">
        <color indexed="9"/>
      </right>
      <top style="medium">
        <color indexed="9"/>
      </top>
      <bottom style="thin">
        <color indexed="9"/>
      </bottom>
      <diagonal/>
    </border>
    <border>
      <left style="thin">
        <color indexed="9"/>
      </left>
      <right style="medium">
        <color indexed="64"/>
      </right>
      <top/>
      <bottom style="medium">
        <color indexed="64"/>
      </bottom>
      <diagonal/>
    </border>
    <border>
      <left style="medium">
        <color indexed="64"/>
      </left>
      <right style="thin">
        <color indexed="9"/>
      </right>
      <top/>
      <bottom style="medium">
        <color indexed="64"/>
      </bottom>
      <diagonal/>
    </border>
    <border>
      <left style="thin">
        <color indexed="9"/>
      </left>
      <right style="medium">
        <color indexed="64"/>
      </right>
      <top style="medium">
        <color indexed="9"/>
      </top>
      <bottom/>
      <diagonal/>
    </border>
    <border>
      <left style="medium">
        <color indexed="64"/>
      </left>
      <right style="thin">
        <color indexed="9"/>
      </right>
      <top style="medium">
        <color indexed="9"/>
      </top>
      <bottom/>
      <diagonal/>
    </border>
    <border>
      <left style="thin">
        <color indexed="9"/>
      </left>
      <right style="medium">
        <color indexed="64"/>
      </right>
      <top style="medium">
        <color indexed="64"/>
      </top>
      <bottom style="medium">
        <color indexed="9"/>
      </bottom>
      <diagonal/>
    </border>
    <border>
      <left style="medium">
        <color indexed="64"/>
      </left>
      <right style="thin">
        <color indexed="9"/>
      </right>
      <top style="medium">
        <color indexed="64"/>
      </top>
      <bottom style="medium">
        <color indexed="9"/>
      </bottom>
      <diagonal/>
    </border>
    <border>
      <left/>
      <right style="thin">
        <color indexed="64"/>
      </right>
      <top style="medium">
        <color indexed="64"/>
      </top>
      <bottom/>
      <diagonal/>
    </border>
    <border>
      <left style="thin">
        <color indexed="9"/>
      </left>
      <right/>
      <top style="medium">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9"/>
      </left>
      <right style="medium">
        <color indexed="64"/>
      </right>
      <top style="thin">
        <color indexed="9"/>
      </top>
      <bottom style="medium">
        <color indexed="9"/>
      </bottom>
      <diagonal/>
    </border>
    <border>
      <left style="medium">
        <color indexed="64"/>
      </left>
      <right style="thin">
        <color indexed="9"/>
      </right>
      <top style="thin">
        <color indexed="9"/>
      </top>
      <bottom style="medium">
        <color indexed="9"/>
      </bottom>
      <diagonal/>
    </border>
    <border>
      <left style="medium">
        <color indexed="64"/>
      </left>
      <right style="medium">
        <color indexed="64"/>
      </right>
      <top style="medium">
        <color indexed="64"/>
      </top>
      <bottom style="thin">
        <color indexed="64"/>
      </bottom>
      <diagonal/>
    </border>
    <border>
      <left style="medium">
        <color indexed="9"/>
      </left>
      <right style="medium">
        <color indexed="64"/>
      </right>
      <top/>
      <bottom style="medium">
        <color indexed="64"/>
      </bottom>
      <diagonal/>
    </border>
    <border>
      <left style="medium">
        <color indexed="9"/>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theme="4"/>
      </left>
      <right/>
      <top style="medium">
        <color theme="4"/>
      </top>
      <bottom style="medium">
        <color theme="4"/>
      </bottom>
      <diagonal/>
    </border>
    <border>
      <left/>
      <right/>
      <top style="medium">
        <color theme="4"/>
      </top>
      <bottom style="medium">
        <color theme="4"/>
      </bottom>
      <diagonal/>
    </border>
    <border>
      <left style="thin">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thin">
        <color indexed="64"/>
      </right>
      <top style="medium">
        <color indexed="64"/>
      </top>
      <bottom style="medium">
        <color indexed="64"/>
      </bottom>
      <diagonal/>
    </border>
    <border>
      <left style="thin">
        <color indexed="64"/>
      </left>
      <right style="thin">
        <color indexed="9"/>
      </right>
      <top style="medium">
        <color indexed="64"/>
      </top>
      <bottom/>
      <diagonal/>
    </border>
    <border>
      <left style="medium">
        <color indexed="64"/>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auto="1"/>
      </left>
      <right style="thin">
        <color indexed="64"/>
      </right>
      <top style="medium">
        <color indexed="64"/>
      </top>
      <bottom style="thin">
        <color theme="0"/>
      </bottom>
      <diagonal/>
    </border>
    <border>
      <left style="thin">
        <color auto="1"/>
      </left>
      <right style="thin">
        <color indexed="64"/>
      </right>
      <top style="thin">
        <color theme="0"/>
      </top>
      <bottom style="medium">
        <color indexed="64"/>
      </bottom>
      <diagonal/>
    </border>
    <border>
      <left style="thin">
        <color auto="1"/>
      </left>
      <right style="thin">
        <color indexed="64"/>
      </right>
      <top style="thin">
        <color theme="0"/>
      </top>
      <bottom style="medium">
        <color theme="0"/>
      </bottom>
      <diagonal/>
    </border>
    <border>
      <left style="thin">
        <color auto="1"/>
      </left>
      <right style="thin">
        <color indexed="64"/>
      </right>
      <top/>
      <bottom style="thin">
        <color theme="0"/>
      </bottom>
      <diagonal/>
    </border>
    <border>
      <left style="thin">
        <color indexed="64"/>
      </left>
      <right style="thin">
        <color indexed="64"/>
      </right>
      <top style="medium">
        <color indexed="64"/>
      </top>
      <bottom/>
      <diagonal/>
    </border>
    <border>
      <left style="thin">
        <color indexed="9"/>
      </left>
      <right style="thin">
        <color indexed="64"/>
      </right>
      <top style="medium">
        <color indexed="64"/>
      </top>
      <bottom style="thin">
        <color indexed="64"/>
      </bottom>
      <diagonal/>
    </border>
    <border>
      <left style="thin">
        <color indexed="64"/>
      </left>
      <right style="medium">
        <color theme="0"/>
      </right>
      <top style="medium">
        <color indexed="64"/>
      </top>
      <bottom/>
      <diagonal/>
    </border>
    <border>
      <left style="thin">
        <color indexed="64"/>
      </left>
      <right style="medium">
        <color theme="0"/>
      </right>
      <top/>
      <bottom style="medium">
        <color indexed="64"/>
      </bottom>
      <diagonal/>
    </border>
    <border>
      <left style="medium">
        <color theme="0"/>
      </left>
      <right style="medium">
        <color indexed="64"/>
      </right>
      <top style="medium">
        <color indexed="64"/>
      </top>
      <bottom style="thin">
        <color theme="0"/>
      </bottom>
      <diagonal/>
    </border>
    <border>
      <left style="medium">
        <color theme="0"/>
      </left>
      <right style="medium">
        <color indexed="64"/>
      </right>
      <top style="thin">
        <color theme="0"/>
      </top>
      <bottom style="medium">
        <color indexed="64"/>
      </bottom>
      <diagonal/>
    </border>
    <border>
      <left/>
      <right style="thin">
        <color theme="4"/>
      </right>
      <top style="medium">
        <color theme="4"/>
      </top>
      <bottom style="medium">
        <color theme="4"/>
      </bottom>
      <diagonal/>
    </border>
    <border>
      <left/>
      <right style="thin">
        <color indexed="64"/>
      </right>
      <top style="medium">
        <color indexed="64"/>
      </top>
      <bottom style="thin">
        <color indexed="9"/>
      </bottom>
      <diagonal/>
    </border>
    <border>
      <left/>
      <right/>
      <top style="medium">
        <color indexed="64"/>
      </top>
      <bottom style="thin">
        <color indexed="9"/>
      </bottom>
      <diagonal/>
    </border>
    <border>
      <left style="thin">
        <color indexed="64"/>
      </left>
      <right style="thin">
        <color indexed="9"/>
      </right>
      <top/>
      <bottom style="medium">
        <color indexed="64"/>
      </bottom>
      <diagonal/>
    </border>
    <border>
      <left style="thin">
        <color indexed="9"/>
      </left>
      <right style="thin">
        <color indexed="64"/>
      </right>
      <top style="thin">
        <color indexed="9"/>
      </top>
      <bottom/>
      <diagonal/>
    </border>
    <border>
      <left style="thin">
        <color indexed="9"/>
      </left>
      <right style="thin">
        <color indexed="9"/>
      </right>
      <top style="thin">
        <color indexed="9"/>
      </top>
      <bottom/>
      <diagonal/>
    </border>
    <border>
      <left style="thin">
        <color indexed="9"/>
      </left>
      <right style="medium">
        <color indexed="64"/>
      </right>
      <top style="thin">
        <color indexed="9"/>
      </top>
      <bottom style="medium">
        <color theme="0"/>
      </bottom>
      <diagonal/>
    </border>
    <border>
      <left style="medium">
        <color indexed="64"/>
      </left>
      <right style="thin">
        <color indexed="9"/>
      </right>
      <top style="thin">
        <color indexed="9"/>
      </top>
      <bottom style="medium">
        <color theme="0"/>
      </bottom>
      <diagonal/>
    </border>
    <border>
      <left style="medium">
        <color theme="0"/>
      </left>
      <right style="medium">
        <color indexed="64"/>
      </right>
      <top/>
      <bottom style="medium">
        <color indexed="64"/>
      </bottom>
      <diagonal/>
    </border>
    <border>
      <left style="medium">
        <color theme="0"/>
      </left>
      <right style="medium">
        <color indexed="64"/>
      </right>
      <top style="medium">
        <color indexed="64"/>
      </top>
      <bottom/>
      <diagonal/>
    </border>
    <border>
      <left style="thin">
        <color theme="0"/>
      </left>
      <right style="thin">
        <color indexed="9"/>
      </right>
      <top style="thin">
        <color indexed="9"/>
      </top>
      <bottom style="medium">
        <color indexed="64"/>
      </bottom>
      <diagonal/>
    </border>
    <border>
      <left style="thin">
        <color theme="0"/>
      </left>
      <right/>
      <top style="medium">
        <color indexed="64"/>
      </top>
      <bottom/>
      <diagonal/>
    </border>
    <border>
      <left style="thin">
        <color rgb="FFC69962"/>
      </left>
      <right/>
      <top style="medium">
        <color rgb="FFC69962"/>
      </top>
      <bottom style="medium">
        <color rgb="FFC69962"/>
      </bottom>
      <diagonal/>
    </border>
    <border>
      <left/>
      <right/>
      <top style="medium">
        <color rgb="FFC69962"/>
      </top>
      <bottom style="medium">
        <color rgb="FFC69962"/>
      </bottom>
      <diagonal/>
    </border>
    <border>
      <left/>
      <right style="thin">
        <color rgb="FFC69962"/>
      </right>
      <top style="medium">
        <color rgb="FFC69962"/>
      </top>
      <bottom style="medium">
        <color rgb="FFC69962"/>
      </bottom>
      <diagonal/>
    </border>
    <border>
      <left/>
      <right style="thin">
        <color indexed="64"/>
      </right>
      <top/>
      <bottom style="medium">
        <color indexed="64"/>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right style="thin">
        <color indexed="9"/>
      </right>
      <top style="thin">
        <color indexed="64"/>
      </top>
      <bottom style="thin">
        <color indexed="9"/>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right style="thin">
        <color theme="0"/>
      </right>
      <top style="thin">
        <color indexed="64"/>
      </top>
      <bottom/>
      <diagonal/>
    </border>
    <border>
      <left style="thin">
        <color indexed="9"/>
      </left>
      <right style="thin">
        <color indexed="64"/>
      </right>
      <top style="thin">
        <color indexed="64"/>
      </top>
      <bottom style="thin">
        <color indexed="9"/>
      </bottom>
      <diagonal/>
    </border>
    <border>
      <left style="thin">
        <color indexed="64"/>
      </left>
      <right/>
      <top/>
      <bottom style="thin">
        <color theme="0"/>
      </bottom>
      <diagonal/>
    </border>
    <border>
      <left/>
      <right style="thin">
        <color theme="0"/>
      </right>
      <top/>
      <bottom style="thin">
        <color theme="0"/>
      </bottom>
      <diagonal/>
    </border>
    <border>
      <left/>
      <right style="thin">
        <color indexed="9"/>
      </right>
      <top style="thin">
        <color indexed="9"/>
      </top>
      <bottom/>
      <diagonal/>
    </border>
    <border>
      <left style="thin">
        <color indexed="9"/>
      </left>
      <right style="thin">
        <color indexed="64"/>
      </right>
      <top style="thin">
        <color indexed="9"/>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bottom/>
      <diagonal/>
    </border>
  </borders>
  <cellStyleXfs count="44">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7" borderId="1" applyNumberFormat="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16" borderId="5" applyNumberFormat="0" applyAlignment="0" applyProtection="0"/>
    <xf numFmtId="0" fontId="13" fillId="0" borderId="0" applyNumberFormat="0" applyFill="0" applyBorder="0" applyAlignment="0" applyProtection="0"/>
    <xf numFmtId="0" fontId="14" fillId="0" borderId="6" applyNumberFormat="0" applyFill="0" applyAlignment="0" applyProtection="0"/>
    <xf numFmtId="0" fontId="5" fillId="17" borderId="7" applyNumberFormat="0" applyFont="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15" fillId="4" borderId="0" applyNumberFormat="0" applyBorder="0" applyAlignment="0" applyProtection="0"/>
    <xf numFmtId="0" fontId="16" fillId="22" borderId="8" applyNumberFormat="0" applyAlignment="0" applyProtection="0"/>
    <xf numFmtId="0" fontId="17" fillId="0" borderId="0" applyNumberFormat="0" applyFill="0" applyBorder="0" applyAlignment="0" applyProtection="0"/>
    <xf numFmtId="0" fontId="2" fillId="0" borderId="0"/>
    <xf numFmtId="0" fontId="18" fillId="0" borderId="9" applyNumberFormat="0" applyFill="0" applyAlignment="0" applyProtection="0"/>
    <xf numFmtId="0" fontId="19" fillId="3" borderId="0" applyNumberFormat="0" applyBorder="0" applyAlignment="0" applyProtection="0"/>
    <xf numFmtId="0" fontId="20" fillId="23" borderId="0" applyNumberFormat="0" applyBorder="0" applyAlignment="0" applyProtection="0"/>
    <xf numFmtId="0" fontId="21" fillId="22" borderId="1" applyNumberFormat="0" applyAlignment="0" applyProtection="0"/>
    <xf numFmtId="9" fontId="1" fillId="0" borderId="0" applyFont="0" applyFill="0" applyBorder="0" applyAlignment="0" applyProtection="0"/>
  </cellStyleXfs>
  <cellXfs count="595">
    <xf numFmtId="0" fontId="0" fillId="0" borderId="0" xfId="0"/>
    <xf numFmtId="0" fontId="0" fillId="0" borderId="0" xfId="0" applyAlignment="1">
      <alignment vertical="center"/>
    </xf>
    <xf numFmtId="0" fontId="3" fillId="24" borderId="10" xfId="0" applyFont="1" applyFill="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left" vertical="center" wrapText="1"/>
    </xf>
    <xf numFmtId="0" fontId="1" fillId="0" borderId="0" xfId="0" applyFont="1" applyAlignment="1">
      <alignment vertical="center"/>
    </xf>
    <xf numFmtId="0" fontId="22" fillId="25" borderId="13" xfId="0" applyFont="1" applyFill="1" applyBorder="1" applyAlignment="1">
      <alignment horizontal="center" vertical="center" wrapText="1"/>
    </xf>
    <xf numFmtId="0" fontId="3" fillId="0" borderId="0" xfId="0" applyFont="1" applyAlignment="1">
      <alignment vertical="center"/>
    </xf>
    <xf numFmtId="3" fontId="0" fillId="24" borderId="15" xfId="0" applyNumberFormat="1" applyFill="1" applyBorder="1" applyAlignment="1">
      <alignment horizontal="center" vertical="center"/>
    </xf>
    <xf numFmtId="0" fontId="0" fillId="24" borderId="15" xfId="0" quotePrefix="1" applyFill="1" applyBorder="1" applyAlignment="1">
      <alignment horizontal="center" vertical="center"/>
    </xf>
    <xf numFmtId="3" fontId="0" fillId="24" borderId="15" xfId="0" applyNumberFormat="1" applyFill="1" applyBorder="1" applyAlignment="1">
      <alignment horizontal="right" vertical="center" indent="2"/>
    </xf>
    <xf numFmtId="3" fontId="0" fillId="24" borderId="16" xfId="0" applyNumberFormat="1" applyFill="1" applyBorder="1" applyAlignment="1">
      <alignment horizontal="right" vertical="center" indent="2"/>
    </xf>
    <xf numFmtId="0" fontId="22" fillId="26" borderId="12" xfId="0" applyFont="1" applyFill="1" applyBorder="1" applyAlignment="1">
      <alignment horizontal="center" vertical="center" wrapText="1"/>
    </xf>
    <xf numFmtId="3" fontId="23" fillId="24" borderId="15" xfId="0" applyNumberFormat="1" applyFont="1" applyFill="1" applyBorder="1" applyAlignment="1">
      <alignment horizontal="right" vertical="center" indent="2"/>
    </xf>
    <xf numFmtId="3" fontId="23" fillId="24" borderId="16" xfId="0" applyNumberFormat="1" applyFont="1" applyFill="1" applyBorder="1" applyAlignment="1">
      <alignment horizontal="right" vertical="center" indent="2"/>
    </xf>
    <xf numFmtId="3" fontId="3" fillId="24" borderId="10" xfId="0" applyNumberFormat="1" applyFont="1" applyFill="1" applyBorder="1" applyAlignment="1">
      <alignment horizontal="center" vertical="center"/>
    </xf>
    <xf numFmtId="0" fontId="0" fillId="24" borderId="15" xfId="0" quotePrefix="1" applyFill="1" applyBorder="1" applyAlignment="1">
      <alignment horizontal="left" vertical="center"/>
    </xf>
    <xf numFmtId="0" fontId="0" fillId="24" borderId="16" xfId="0" quotePrefix="1" applyFill="1" applyBorder="1" applyAlignment="1">
      <alignment horizontal="left" vertical="center"/>
    </xf>
    <xf numFmtId="3" fontId="0" fillId="24" borderId="15" xfId="0" applyNumberFormat="1" applyFill="1" applyBorder="1" applyAlignment="1">
      <alignment horizontal="right" vertical="center" indent="1"/>
    </xf>
    <xf numFmtId="0" fontId="22" fillId="27" borderId="12" xfId="0" applyFont="1" applyFill="1" applyBorder="1" applyAlignment="1">
      <alignment horizontal="center" vertical="center" wrapText="1"/>
    </xf>
    <xf numFmtId="0" fontId="22" fillId="27" borderId="13" xfId="0" applyFont="1" applyFill="1" applyBorder="1" applyAlignment="1">
      <alignment horizontal="center" vertical="center" wrapText="1"/>
    </xf>
    <xf numFmtId="0" fontId="0" fillId="24" borderId="20" xfId="0" quotePrefix="1" applyFill="1" applyBorder="1" applyAlignment="1">
      <alignment horizontal="center" vertical="center"/>
    </xf>
    <xf numFmtId="0" fontId="22" fillId="25" borderId="36" xfId="0" applyFont="1" applyFill="1" applyBorder="1" applyAlignment="1">
      <alignment horizontal="center" vertical="center" wrapText="1"/>
    </xf>
    <xf numFmtId="0" fontId="22" fillId="25" borderId="12" xfId="0" applyFont="1" applyFill="1" applyBorder="1" applyAlignment="1">
      <alignment horizontal="center" vertical="center" wrapText="1"/>
    </xf>
    <xf numFmtId="9" fontId="0" fillId="24" borderId="10" xfId="43" applyFont="1" applyFill="1" applyBorder="1" applyAlignment="1">
      <alignment horizontal="right" vertical="center" indent="2"/>
    </xf>
    <xf numFmtId="9" fontId="0" fillId="24" borderId="15" xfId="43" applyFont="1" applyFill="1" applyBorder="1" applyAlignment="1">
      <alignment horizontal="right" vertical="center" indent="2"/>
    </xf>
    <xf numFmtId="0" fontId="25" fillId="24" borderId="16" xfId="0" quotePrefix="1" applyFont="1" applyFill="1" applyBorder="1" applyAlignment="1">
      <alignment horizontal="center" vertical="center"/>
    </xf>
    <xf numFmtId="9" fontId="0" fillId="24" borderId="19" xfId="43" applyFont="1" applyFill="1" applyBorder="1" applyAlignment="1">
      <alignment horizontal="right" vertical="center" indent="2"/>
    </xf>
    <xf numFmtId="0" fontId="25" fillId="24" borderId="19" xfId="0" quotePrefix="1" applyFont="1" applyFill="1" applyBorder="1" applyAlignment="1">
      <alignment horizontal="center" vertical="center"/>
    </xf>
    <xf numFmtId="0" fontId="25" fillId="24" borderId="15" xfId="0" quotePrefix="1" applyFont="1" applyFill="1" applyBorder="1" applyAlignment="1">
      <alignment horizontal="center" vertical="center"/>
    </xf>
    <xf numFmtId="0" fontId="22" fillId="26" borderId="13" xfId="0" applyFont="1" applyFill="1" applyBorder="1" applyAlignment="1">
      <alignment horizontal="center" vertical="center" wrapText="1"/>
    </xf>
    <xf numFmtId="165" fontId="0" fillId="0" borderId="29" xfId="0" applyNumberFormat="1" applyBorder="1" applyAlignment="1">
      <alignment horizontal="right" vertical="center" indent="2"/>
    </xf>
    <xf numFmtId="165" fontId="0" fillId="0" borderId="50" xfId="0" applyNumberFormat="1" applyBorder="1" applyAlignment="1">
      <alignment horizontal="right" vertical="center" indent="2"/>
    </xf>
    <xf numFmtId="165" fontId="0" fillId="0" borderId="52" xfId="0" applyNumberFormat="1" applyBorder="1" applyAlignment="1">
      <alignment horizontal="right" vertical="center" indent="2"/>
    </xf>
    <xf numFmtId="165" fontId="1" fillId="0" borderId="53" xfId="0" applyNumberFormat="1" applyFont="1" applyBorder="1" applyAlignment="1">
      <alignment horizontal="right" vertical="center" indent="2"/>
    </xf>
    <xf numFmtId="165" fontId="1" fillId="0" borderId="54" xfId="0" applyNumberFormat="1" applyFont="1" applyBorder="1" applyAlignment="1">
      <alignment horizontal="right" vertical="center" indent="2"/>
    </xf>
    <xf numFmtId="165" fontId="1" fillId="0" borderId="57" xfId="0" applyNumberFormat="1" applyFont="1" applyBorder="1" applyAlignment="1">
      <alignment horizontal="right" vertical="center" indent="2"/>
    </xf>
    <xf numFmtId="165" fontId="1" fillId="0" borderId="18" xfId="0" applyNumberFormat="1" applyFont="1" applyBorder="1" applyAlignment="1">
      <alignment horizontal="right" vertical="center" indent="2"/>
    </xf>
    <xf numFmtId="0" fontId="22" fillId="27" borderId="36" xfId="0" applyFont="1" applyFill="1" applyBorder="1" applyAlignment="1">
      <alignment vertical="center" wrapText="1"/>
    </xf>
    <xf numFmtId="0" fontId="22" fillId="27" borderId="60" xfId="0" applyFont="1" applyFill="1" applyBorder="1" applyAlignment="1">
      <alignment vertical="center" wrapText="1"/>
    </xf>
    <xf numFmtId="0" fontId="22" fillId="27" borderId="14" xfId="0" applyFont="1" applyFill="1" applyBorder="1" applyAlignment="1">
      <alignment horizontal="center" vertical="center" wrapText="1"/>
    </xf>
    <xf numFmtId="0" fontId="22" fillId="27" borderId="63" xfId="0" applyFont="1" applyFill="1" applyBorder="1" applyAlignment="1">
      <alignment horizontal="center" vertical="center" wrapText="1"/>
    </xf>
    <xf numFmtId="165" fontId="0" fillId="24" borderId="10" xfId="0" applyNumberFormat="1" applyFill="1" applyBorder="1" applyAlignment="1">
      <alignment horizontal="right" vertical="center" indent="2"/>
    </xf>
    <xf numFmtId="2" fontId="0" fillId="24" borderId="10" xfId="0" applyNumberFormat="1" applyFill="1" applyBorder="1" applyAlignment="1">
      <alignment horizontal="right" vertical="center" indent="2"/>
    </xf>
    <xf numFmtId="165" fontId="0" fillId="24" borderId="15" xfId="0" applyNumberFormat="1" applyFill="1" applyBorder="1" applyAlignment="1">
      <alignment horizontal="right" vertical="center" indent="2"/>
    </xf>
    <xf numFmtId="3" fontId="26" fillId="24" borderId="16" xfId="0" applyNumberFormat="1" applyFont="1" applyFill="1" applyBorder="1" applyAlignment="1">
      <alignment horizontal="right" vertical="center" indent="1"/>
    </xf>
    <xf numFmtId="0" fontId="26" fillId="24" borderId="16" xfId="0" applyFont="1" applyFill="1" applyBorder="1" applyAlignment="1">
      <alignment horizontal="right" vertical="center" indent="2"/>
    </xf>
    <xf numFmtId="2" fontId="26" fillId="24" borderId="16" xfId="0" applyNumberFormat="1" applyFont="1" applyFill="1" applyBorder="1" applyAlignment="1">
      <alignment horizontal="right" vertical="center" indent="2"/>
    </xf>
    <xf numFmtId="0" fontId="26" fillId="24" borderId="16" xfId="0" quotePrefix="1" applyFont="1" applyFill="1" applyBorder="1" applyAlignment="1">
      <alignment horizontal="center" vertical="center"/>
    </xf>
    <xf numFmtId="3" fontId="26" fillId="24" borderId="19" xfId="0" applyNumberFormat="1" applyFont="1" applyFill="1" applyBorder="1" applyAlignment="1">
      <alignment horizontal="right" vertical="center" indent="1"/>
    </xf>
    <xf numFmtId="0" fontId="26" fillId="24" borderId="19" xfId="0" applyFont="1" applyFill="1" applyBorder="1" applyAlignment="1">
      <alignment horizontal="right" vertical="center" indent="2"/>
    </xf>
    <xf numFmtId="0" fontId="26" fillId="24" borderId="19" xfId="0" quotePrefix="1" applyFont="1" applyFill="1" applyBorder="1" applyAlignment="1">
      <alignment horizontal="center" vertical="center"/>
    </xf>
    <xf numFmtId="3" fontId="26" fillId="24" borderId="15" xfId="0" applyNumberFormat="1" applyFont="1" applyFill="1" applyBorder="1" applyAlignment="1">
      <alignment horizontal="right" vertical="center" indent="1"/>
    </xf>
    <xf numFmtId="0" fontId="26" fillId="24" borderId="15" xfId="0" applyFont="1" applyFill="1" applyBorder="1" applyAlignment="1">
      <alignment horizontal="right" vertical="center" indent="2"/>
    </xf>
    <xf numFmtId="0" fontId="26" fillId="24" borderId="15" xfId="0" quotePrefix="1" applyFont="1" applyFill="1" applyBorder="1" applyAlignment="1">
      <alignment horizontal="center" vertical="center"/>
    </xf>
    <xf numFmtId="3" fontId="0" fillId="24" borderId="20" xfId="0" applyNumberFormat="1" applyFill="1" applyBorder="1" applyAlignment="1">
      <alignment horizontal="right" vertical="center" indent="1"/>
    </xf>
    <xf numFmtId="0" fontId="0" fillId="24" borderId="20" xfId="0" applyFill="1" applyBorder="1" applyAlignment="1">
      <alignment horizontal="right" vertical="center" indent="2"/>
    </xf>
    <xf numFmtId="2" fontId="0" fillId="24" borderId="20" xfId="0" applyNumberFormat="1" applyFill="1" applyBorder="1" applyAlignment="1">
      <alignment horizontal="right" vertical="center" indent="2"/>
    </xf>
    <xf numFmtId="3" fontId="0" fillId="24" borderId="19" xfId="0" applyNumberFormat="1" applyFill="1" applyBorder="1" applyAlignment="1">
      <alignment horizontal="right" vertical="center" indent="1"/>
    </xf>
    <xf numFmtId="0" fontId="0" fillId="24" borderId="19" xfId="0" applyFill="1" applyBorder="1" applyAlignment="1">
      <alignment horizontal="right" vertical="center" indent="2"/>
    </xf>
    <xf numFmtId="0" fontId="0" fillId="24" borderId="19" xfId="0" quotePrefix="1" applyFill="1" applyBorder="1" applyAlignment="1">
      <alignment horizontal="center" vertical="center"/>
    </xf>
    <xf numFmtId="0" fontId="0" fillId="24" borderId="15" xfId="0" applyFill="1" applyBorder="1" applyAlignment="1">
      <alignment horizontal="right" vertical="center" indent="2"/>
    </xf>
    <xf numFmtId="0" fontId="4" fillId="0" borderId="0" xfId="0" applyFont="1" applyAlignment="1">
      <alignment vertical="center" wrapText="1"/>
    </xf>
    <xf numFmtId="166" fontId="0" fillId="24" borderId="10" xfId="43" applyNumberFormat="1" applyFont="1" applyFill="1" applyBorder="1" applyAlignment="1">
      <alignment horizontal="right" vertical="center" indent="1"/>
    </xf>
    <xf numFmtId="166" fontId="0" fillId="24" borderId="16" xfId="43" applyNumberFormat="1" applyFont="1" applyFill="1" applyBorder="1" applyAlignment="1">
      <alignment horizontal="right" vertical="center" indent="1"/>
    </xf>
    <xf numFmtId="166" fontId="0" fillId="24" borderId="15" xfId="43" applyNumberFormat="1" applyFont="1" applyFill="1" applyBorder="1" applyAlignment="1">
      <alignment horizontal="right" vertical="center" indent="1"/>
    </xf>
    <xf numFmtId="0" fontId="23" fillId="24" borderId="16" xfId="0" quotePrefix="1" applyFont="1" applyFill="1" applyBorder="1" applyAlignment="1">
      <alignment horizontal="left" vertical="center"/>
    </xf>
    <xf numFmtId="166" fontId="0" fillId="24" borderId="19" xfId="43" applyNumberFormat="1" applyFont="1" applyFill="1" applyBorder="1" applyAlignment="1">
      <alignment horizontal="right" vertical="center" indent="1"/>
    </xf>
    <xf numFmtId="0" fontId="23" fillId="24" borderId="15" xfId="0" quotePrefix="1" applyFont="1" applyFill="1" applyBorder="1" applyAlignment="1">
      <alignment horizontal="left" vertical="center"/>
    </xf>
    <xf numFmtId="164" fontId="1" fillId="0" borderId="70" xfId="0" applyNumberFormat="1" applyFont="1" applyBorder="1" applyAlignment="1">
      <alignment horizontal="center" vertical="center"/>
    </xf>
    <xf numFmtId="2" fontId="3" fillId="0" borderId="22" xfId="0" applyNumberFormat="1" applyFont="1" applyBorder="1" applyAlignment="1">
      <alignment horizontal="center" vertical="center"/>
    </xf>
    <xf numFmtId="164" fontId="0" fillId="0" borderId="11" xfId="0" applyNumberFormat="1" applyBorder="1" applyAlignment="1">
      <alignment horizontal="center" vertical="center"/>
    </xf>
    <xf numFmtId="164" fontId="0" fillId="0" borderId="23" xfId="0" applyNumberFormat="1" applyBorder="1" applyAlignment="1">
      <alignment horizontal="center" vertical="center"/>
    </xf>
    <xf numFmtId="164" fontId="0" fillId="0" borderId="24" xfId="0" applyNumberFormat="1" applyBorder="1" applyAlignment="1">
      <alignment vertical="center"/>
    </xf>
    <xf numFmtId="2" fontId="1" fillId="0" borderId="53" xfId="0" applyNumberFormat="1" applyFont="1" applyBorder="1" applyAlignment="1">
      <alignment horizontal="center" vertical="center"/>
    </xf>
    <xf numFmtId="164" fontId="1" fillId="0" borderId="53" xfId="0" applyNumberFormat="1" applyFont="1" applyBorder="1" applyAlignment="1">
      <alignment horizontal="center" vertical="center"/>
    </xf>
    <xf numFmtId="164" fontId="0" fillId="0" borderId="75" xfId="0" applyNumberFormat="1" applyBorder="1" applyAlignment="1">
      <alignment horizontal="center" vertical="center"/>
    </xf>
    <xf numFmtId="164" fontId="0" fillId="0" borderId="76" xfId="0" applyNumberFormat="1" applyBorder="1" applyAlignment="1">
      <alignment horizontal="center" vertical="center"/>
    </xf>
    <xf numFmtId="2" fontId="1" fillId="0" borderId="59" xfId="0" applyNumberFormat="1" applyFont="1" applyBorder="1" applyAlignment="1">
      <alignment horizontal="center" vertical="center"/>
    </xf>
    <xf numFmtId="0" fontId="22" fillId="25" borderId="77" xfId="0" applyFont="1" applyFill="1" applyBorder="1" applyAlignment="1">
      <alignment horizontal="center" vertical="center" wrapText="1"/>
    </xf>
    <xf numFmtId="164" fontId="0" fillId="0" borderId="79" xfId="0" applyNumberFormat="1" applyBorder="1" applyAlignment="1">
      <alignment horizontal="center" vertical="center"/>
    </xf>
    <xf numFmtId="0" fontId="22" fillId="25" borderId="80" xfId="0" applyFont="1" applyFill="1" applyBorder="1" applyAlignment="1">
      <alignment horizontal="center" vertical="center" wrapText="1"/>
    </xf>
    <xf numFmtId="0" fontId="22" fillId="25" borderId="63" xfId="0" applyFont="1" applyFill="1" applyBorder="1" applyAlignment="1">
      <alignment horizontal="center" vertical="center" wrapText="1"/>
    </xf>
    <xf numFmtId="0" fontId="22" fillId="25" borderId="86" xfId="0" applyFont="1" applyFill="1" applyBorder="1" applyAlignment="1">
      <alignment horizontal="center" vertical="center" wrapText="1"/>
    </xf>
    <xf numFmtId="0" fontId="22" fillId="25" borderId="87" xfId="0" applyFont="1" applyFill="1" applyBorder="1" applyAlignment="1">
      <alignment horizontal="center" vertical="center" wrapText="1"/>
    </xf>
    <xf numFmtId="165" fontId="3" fillId="24" borderId="10" xfId="0" applyNumberFormat="1" applyFont="1" applyFill="1" applyBorder="1" applyAlignment="1">
      <alignment horizontal="center" vertical="center"/>
    </xf>
    <xf numFmtId="3" fontId="0" fillId="24" borderId="10" xfId="0" applyNumberFormat="1" applyFill="1" applyBorder="1" applyAlignment="1">
      <alignment horizontal="right" vertical="center" indent="2"/>
    </xf>
    <xf numFmtId="1" fontId="0" fillId="24" borderId="15" xfId="0" applyNumberFormat="1" applyFill="1" applyBorder="1" applyAlignment="1">
      <alignment horizontal="center" vertical="center"/>
    </xf>
    <xf numFmtId="3" fontId="0" fillId="24" borderId="16" xfId="0" applyNumberFormat="1" applyFill="1" applyBorder="1" applyAlignment="1">
      <alignment horizontal="center" vertical="center"/>
    </xf>
    <xf numFmtId="1" fontId="0" fillId="24" borderId="16" xfId="0" applyNumberFormat="1" applyFill="1" applyBorder="1" applyAlignment="1">
      <alignment horizontal="right" vertical="center" indent="2"/>
    </xf>
    <xf numFmtId="1" fontId="0" fillId="24" borderId="15" xfId="0" applyNumberFormat="1" applyFill="1" applyBorder="1" applyAlignment="1">
      <alignment horizontal="right" vertical="center" indent="2"/>
    </xf>
    <xf numFmtId="2" fontId="0" fillId="0" borderId="29" xfId="0" applyNumberFormat="1" applyBorder="1" applyAlignment="1">
      <alignment horizontal="center" vertical="center"/>
    </xf>
    <xf numFmtId="2" fontId="0" fillId="0" borderId="50" xfId="0" applyNumberFormat="1" applyBorder="1" applyAlignment="1">
      <alignment horizontal="center" vertical="center"/>
    </xf>
    <xf numFmtId="2" fontId="0" fillId="0" borderId="52" xfId="0" applyNumberFormat="1" applyBorder="1" applyAlignment="1">
      <alignment horizontal="center" vertical="center"/>
    </xf>
    <xf numFmtId="2" fontId="1" fillId="0" borderId="54" xfId="0" applyNumberFormat="1" applyFont="1" applyBorder="1" applyAlignment="1">
      <alignment horizontal="center" vertical="center"/>
    </xf>
    <xf numFmtId="2" fontId="1" fillId="0" borderId="57" xfId="0" applyNumberFormat="1" applyFont="1" applyBorder="1" applyAlignment="1">
      <alignment horizontal="center" vertical="center"/>
    </xf>
    <xf numFmtId="2" fontId="1" fillId="0" borderId="18" xfId="0" applyNumberFormat="1" applyFont="1" applyBorder="1" applyAlignment="1">
      <alignment horizontal="center" vertical="center"/>
    </xf>
    <xf numFmtId="2" fontId="1" fillId="0" borderId="17" xfId="0" applyNumberFormat="1" applyFont="1" applyBorder="1" applyAlignment="1">
      <alignment horizontal="center" vertical="center"/>
    </xf>
    <xf numFmtId="0" fontId="22" fillId="25" borderId="60" xfId="0" applyFont="1" applyFill="1" applyBorder="1" applyAlignment="1">
      <alignment horizontal="center" vertical="center" wrapText="1"/>
    </xf>
    <xf numFmtId="0" fontId="22" fillId="25" borderId="14" xfId="0" applyFont="1" applyFill="1" applyBorder="1" applyAlignment="1">
      <alignment horizontal="center" vertical="center" wrapText="1"/>
    </xf>
    <xf numFmtId="0" fontId="4" fillId="0" borderId="0" xfId="0" applyFont="1" applyAlignment="1">
      <alignment horizontal="center" vertical="center" wrapText="1"/>
    </xf>
    <xf numFmtId="165" fontId="1" fillId="24" borderId="10" xfId="0" applyNumberFormat="1" applyFont="1" applyFill="1" applyBorder="1" applyAlignment="1">
      <alignment horizontal="left" vertical="center" indent="3"/>
    </xf>
    <xf numFmtId="1" fontId="23" fillId="24" borderId="10" xfId="0" applyNumberFormat="1" applyFont="1" applyFill="1" applyBorder="1" applyAlignment="1">
      <alignment horizontal="right" vertical="center" indent="3"/>
    </xf>
    <xf numFmtId="0" fontId="3" fillId="24" borderId="10" xfId="0" applyFont="1" applyFill="1" applyBorder="1" applyAlignment="1">
      <alignment horizontal="left" vertical="center" indent="1"/>
    </xf>
    <xf numFmtId="1" fontId="23" fillId="24" borderId="90" xfId="0" applyNumberFormat="1" applyFont="1" applyFill="1" applyBorder="1" applyAlignment="1">
      <alignment horizontal="left" vertical="center" indent="3"/>
    </xf>
    <xf numFmtId="1" fontId="23" fillId="24" borderId="15" xfId="0" applyNumberFormat="1" applyFont="1" applyFill="1" applyBorder="1" applyAlignment="1">
      <alignment horizontal="left" vertical="center" indent="3"/>
    </xf>
    <xf numFmtId="1" fontId="23" fillId="24" borderId="16" xfId="0" applyNumberFormat="1" applyFont="1" applyFill="1" applyBorder="1" applyAlignment="1">
      <alignment horizontal="right" vertical="center" indent="3"/>
    </xf>
    <xf numFmtId="0" fontId="23" fillId="24" borderId="16" xfId="0" quotePrefix="1" applyFont="1" applyFill="1" applyBorder="1" applyAlignment="1">
      <alignment vertical="center"/>
    </xf>
    <xf numFmtId="0" fontId="4" fillId="0" borderId="0" xfId="0" quotePrefix="1" applyFont="1" applyAlignment="1">
      <alignment horizontal="center" vertical="center" wrapText="1"/>
    </xf>
    <xf numFmtId="1" fontId="23" fillId="24" borderId="15" xfId="0" applyNumberFormat="1" applyFont="1" applyFill="1" applyBorder="1" applyAlignment="1">
      <alignment horizontal="right" vertical="center" indent="3"/>
    </xf>
    <xf numFmtId="0" fontId="23" fillId="24" borderId="15" xfId="0" quotePrefix="1" applyFont="1" applyFill="1" applyBorder="1" applyAlignment="1">
      <alignment vertical="center"/>
    </xf>
    <xf numFmtId="1" fontId="3" fillId="24" borderId="10" xfId="0" applyNumberFormat="1" applyFont="1" applyFill="1" applyBorder="1" applyAlignment="1">
      <alignment horizontal="center" vertical="center"/>
    </xf>
    <xf numFmtId="1" fontId="0" fillId="24" borderId="10" xfId="0" applyNumberFormat="1" applyFill="1" applyBorder="1" applyAlignment="1">
      <alignment horizontal="right" vertical="center" indent="3"/>
    </xf>
    <xf numFmtId="1" fontId="0" fillId="24" borderId="16" xfId="0" applyNumberFormat="1" applyFill="1" applyBorder="1" applyAlignment="1">
      <alignment horizontal="right" vertical="center" indent="3"/>
    </xf>
    <xf numFmtId="0" fontId="0" fillId="24" borderId="16" xfId="0" quotePrefix="1" applyFill="1" applyBorder="1" applyAlignment="1">
      <alignment vertical="center"/>
    </xf>
    <xf numFmtId="1" fontId="0" fillId="24" borderId="15" xfId="0" applyNumberFormat="1" applyFill="1" applyBorder="1" applyAlignment="1">
      <alignment horizontal="right" vertical="center" indent="3"/>
    </xf>
    <xf numFmtId="0" fontId="0" fillId="24" borderId="15" xfId="0" quotePrefix="1" applyFill="1" applyBorder="1" applyAlignment="1">
      <alignment vertical="center"/>
    </xf>
    <xf numFmtId="166" fontId="0" fillId="24" borderId="10" xfId="43" applyNumberFormat="1" applyFont="1" applyFill="1" applyBorder="1" applyAlignment="1">
      <alignment horizontal="right" vertical="center" indent="2"/>
    </xf>
    <xf numFmtId="166" fontId="0" fillId="24" borderId="16" xfId="43" applyNumberFormat="1" applyFont="1" applyFill="1" applyBorder="1" applyAlignment="1">
      <alignment horizontal="right" vertical="center" indent="2"/>
    </xf>
    <xf numFmtId="166" fontId="0" fillId="24" borderId="15" xfId="43" applyNumberFormat="1" applyFont="1" applyFill="1" applyBorder="1" applyAlignment="1">
      <alignment horizontal="right" vertical="center" indent="2"/>
    </xf>
    <xf numFmtId="0" fontId="23" fillId="24" borderId="16" xfId="0" quotePrefix="1" applyFont="1" applyFill="1" applyBorder="1" applyAlignment="1">
      <alignment horizontal="center" vertical="center"/>
    </xf>
    <xf numFmtId="166" fontId="0" fillId="24" borderId="19" xfId="43" applyNumberFormat="1" applyFont="1" applyFill="1" applyBorder="1" applyAlignment="1">
      <alignment horizontal="right" vertical="center" indent="2"/>
    </xf>
    <xf numFmtId="0" fontId="23" fillId="24" borderId="15" xfId="0" quotePrefix="1" applyFont="1" applyFill="1" applyBorder="1" applyAlignment="1">
      <alignment horizontal="center" vertical="center"/>
    </xf>
    <xf numFmtId="164" fontId="1" fillId="0" borderId="91" xfId="0" applyNumberFormat="1" applyFont="1" applyBorder="1" applyAlignment="1">
      <alignment horizontal="center" vertical="center"/>
    </xf>
    <xf numFmtId="164" fontId="1" fillId="0" borderId="21" xfId="0" applyNumberFormat="1" applyFont="1" applyBorder="1" applyAlignment="1">
      <alignment horizontal="center" vertical="center"/>
    </xf>
    <xf numFmtId="164" fontId="1" fillId="0" borderId="94" xfId="0" applyNumberFormat="1" applyFont="1" applyBorder="1" applyAlignment="1">
      <alignment horizontal="center" vertical="center"/>
    </xf>
    <xf numFmtId="164" fontId="1" fillId="0" borderId="96" xfId="0" applyNumberFormat="1" applyFont="1" applyBorder="1" applyAlignment="1">
      <alignment horizontal="center" vertical="center"/>
    </xf>
    <xf numFmtId="164" fontId="1" fillId="0" borderId="18" xfId="0" applyNumberFormat="1" applyFont="1" applyBorder="1" applyAlignment="1">
      <alignment horizontal="center" vertical="center"/>
    </xf>
    <xf numFmtId="164" fontId="1" fillId="0" borderId="57" xfId="0" applyNumberFormat="1" applyFont="1" applyBorder="1" applyAlignment="1">
      <alignment horizontal="center" vertical="center"/>
    </xf>
    <xf numFmtId="0" fontId="22" fillId="25" borderId="97" xfId="0"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7" xfId="0" applyNumberFormat="1" applyFont="1" applyBorder="1" applyAlignment="1">
      <alignment horizontal="center" vertical="center"/>
    </xf>
    <xf numFmtId="164" fontId="1" fillId="0" borderId="59" xfId="0" applyNumberFormat="1" applyFont="1" applyBorder="1" applyAlignment="1">
      <alignment horizontal="center" vertical="center"/>
    </xf>
    <xf numFmtId="4" fontId="2" fillId="0" borderId="10" xfId="0" applyNumberFormat="1" applyFont="1" applyBorder="1" applyAlignment="1">
      <alignment horizontal="right" indent="2"/>
    </xf>
    <xf numFmtId="164" fontId="2" fillId="0" borderId="10" xfId="0" applyNumberFormat="1" applyFont="1" applyBorder="1" applyAlignment="1">
      <alignment horizontal="right" vertical="center" indent="2"/>
    </xf>
    <xf numFmtId="165" fontId="2" fillId="0" borderId="21" xfId="0" applyNumberFormat="1" applyFont="1" applyBorder="1" applyAlignment="1">
      <alignment horizontal="right" vertical="center" indent="2"/>
    </xf>
    <xf numFmtId="3" fontId="23" fillId="24" borderId="10" xfId="0" applyNumberFormat="1" applyFont="1" applyFill="1" applyBorder="1" applyAlignment="1">
      <alignment horizontal="right" vertical="center" indent="2"/>
    </xf>
    <xf numFmtId="165" fontId="2" fillId="0" borderId="10" xfId="0" applyNumberFormat="1" applyFont="1" applyBorder="1" applyAlignment="1">
      <alignment horizontal="right" vertical="center" indent="2"/>
    </xf>
    <xf numFmtId="164" fontId="2" fillId="0" borderId="20" xfId="0" applyNumberFormat="1" applyFont="1" applyBorder="1" applyAlignment="1">
      <alignment horizontal="right" vertical="center" indent="2"/>
    </xf>
    <xf numFmtId="165" fontId="2" fillId="0" borderId="102" xfId="0" applyNumberFormat="1" applyFont="1" applyBorder="1" applyAlignment="1">
      <alignment horizontal="right" vertical="center" indent="2"/>
    </xf>
    <xf numFmtId="2" fontId="23" fillId="24" borderId="15" xfId="0" applyNumberFormat="1" applyFont="1" applyFill="1" applyBorder="1" applyAlignment="1">
      <alignment horizontal="right" vertical="center" indent="2"/>
    </xf>
    <xf numFmtId="165" fontId="2" fillId="0" borderId="20" xfId="0" applyNumberFormat="1" applyFont="1" applyBorder="1" applyAlignment="1">
      <alignment horizontal="right" vertical="center" indent="2"/>
    </xf>
    <xf numFmtId="2" fontId="23" fillId="24" borderId="16" xfId="0" applyNumberFormat="1" applyFont="1" applyFill="1" applyBorder="1" applyAlignment="1">
      <alignment horizontal="right" vertical="center" indent="2"/>
    </xf>
    <xf numFmtId="164" fontId="2" fillId="0" borderId="19" xfId="0" applyNumberFormat="1" applyFont="1" applyBorder="1" applyAlignment="1">
      <alignment horizontal="right" vertical="center" indent="2"/>
    </xf>
    <xf numFmtId="165" fontId="2" fillId="0" borderId="17" xfId="0" applyNumberFormat="1" applyFont="1" applyBorder="1" applyAlignment="1">
      <alignment horizontal="right" vertical="center" indent="2"/>
    </xf>
    <xf numFmtId="165" fontId="2" fillId="0" borderId="19" xfId="0" applyNumberFormat="1" applyFont="1" applyBorder="1" applyAlignment="1">
      <alignment horizontal="right" vertical="center" indent="2"/>
    </xf>
    <xf numFmtId="164" fontId="2" fillId="0" borderId="15" xfId="0" applyNumberFormat="1" applyFont="1" applyBorder="1" applyAlignment="1">
      <alignment horizontal="right" vertical="center" indent="2"/>
    </xf>
    <xf numFmtId="165" fontId="2" fillId="0" borderId="90" xfId="0" applyNumberFormat="1" applyFont="1" applyBorder="1" applyAlignment="1">
      <alignment horizontal="right" vertical="center" indent="2"/>
    </xf>
    <xf numFmtId="165" fontId="2" fillId="0" borderId="15" xfId="0" applyNumberFormat="1" applyFont="1" applyBorder="1" applyAlignment="1">
      <alignment horizontal="right" vertical="center" indent="2"/>
    </xf>
    <xf numFmtId="165" fontId="3" fillId="24" borderId="10" xfId="0" applyNumberFormat="1" applyFont="1" applyFill="1" applyBorder="1" applyAlignment="1">
      <alignment horizontal="right" vertical="center" indent="2"/>
    </xf>
    <xf numFmtId="2" fontId="0" fillId="24" borderId="15" xfId="0" applyNumberFormat="1" applyFill="1" applyBorder="1" applyAlignment="1">
      <alignment horizontal="right" vertical="center" indent="2"/>
    </xf>
    <xf numFmtId="2" fontId="0" fillId="24" borderId="16" xfId="0" applyNumberFormat="1" applyFill="1" applyBorder="1" applyAlignment="1">
      <alignment horizontal="right" vertical="center" indent="2"/>
    </xf>
    <xf numFmtId="0" fontId="0" fillId="24" borderId="16" xfId="0" quotePrefix="1" applyFill="1" applyBorder="1" applyAlignment="1">
      <alignment horizontal="center" vertical="center"/>
    </xf>
    <xf numFmtId="166" fontId="1" fillId="24" borderId="10" xfId="43" applyNumberFormat="1" applyFont="1" applyFill="1" applyBorder="1" applyAlignment="1">
      <alignment horizontal="right" vertical="center" indent="2"/>
    </xf>
    <xf numFmtId="166" fontId="1" fillId="24" borderId="15" xfId="43" applyNumberFormat="1" applyFont="1" applyFill="1" applyBorder="1" applyAlignment="1">
      <alignment horizontal="right" vertical="center" indent="2"/>
    </xf>
    <xf numFmtId="2" fontId="1" fillId="0" borderId="91" xfId="0" applyNumberFormat="1" applyFont="1" applyBorder="1" applyAlignment="1">
      <alignment horizontal="center" vertical="center"/>
    </xf>
    <xf numFmtId="2" fontId="1" fillId="0" borderId="21" xfId="0" applyNumberFormat="1" applyFont="1" applyBorder="1" applyAlignment="1">
      <alignment horizontal="center" vertical="center"/>
    </xf>
    <xf numFmtId="2" fontId="1" fillId="0" borderId="94" xfId="0" applyNumberFormat="1" applyFont="1" applyBorder="1" applyAlignment="1">
      <alignment horizontal="center" vertical="center"/>
    </xf>
    <xf numFmtId="2" fontId="1" fillId="0" borderId="96" xfId="0" applyNumberFormat="1" applyFont="1" applyBorder="1" applyAlignment="1">
      <alignment horizontal="center" vertical="center"/>
    </xf>
    <xf numFmtId="0" fontId="22" fillId="25" borderId="97" xfId="0" applyFont="1" applyFill="1" applyBorder="1" applyAlignment="1">
      <alignment vertical="center" wrapText="1"/>
    </xf>
    <xf numFmtId="2" fontId="1" fillId="0" borderId="99" xfId="0" applyNumberFormat="1" applyFont="1" applyBorder="1" applyAlignment="1">
      <alignment horizontal="center" vertical="center"/>
    </xf>
    <xf numFmtId="0" fontId="22" fillId="25" borderId="80" xfId="0" applyFont="1" applyFill="1" applyBorder="1" applyAlignment="1">
      <alignment vertical="center" wrapText="1"/>
    </xf>
    <xf numFmtId="2" fontId="2" fillId="0" borderId="10" xfId="0" applyNumberFormat="1" applyFont="1" applyBorder="1" applyAlignment="1">
      <alignment horizontal="center" vertical="center"/>
    </xf>
    <xf numFmtId="2" fontId="1" fillId="24" borderId="10" xfId="0" applyNumberFormat="1" applyFont="1" applyFill="1" applyBorder="1" applyAlignment="1">
      <alignment horizontal="center" vertical="center"/>
    </xf>
    <xf numFmtId="3" fontId="23" fillId="24" borderId="10" xfId="0" applyNumberFormat="1" applyFont="1" applyFill="1" applyBorder="1" applyAlignment="1">
      <alignment horizontal="center" vertical="center"/>
    </xf>
    <xf numFmtId="3" fontId="23" fillId="24" borderId="10" xfId="0" applyNumberFormat="1" applyFont="1" applyFill="1" applyBorder="1" applyAlignment="1">
      <alignment horizontal="right" vertical="center" indent="3"/>
    </xf>
    <xf numFmtId="1" fontId="2" fillId="0" borderId="20" xfId="0" applyNumberFormat="1" applyFont="1" applyBorder="1" applyAlignment="1">
      <alignment horizontal="center" vertical="center"/>
    </xf>
    <xf numFmtId="1" fontId="23" fillId="24" borderId="15" xfId="0" applyNumberFormat="1" applyFont="1" applyFill="1" applyBorder="1" applyAlignment="1">
      <alignment horizontal="center" vertical="center"/>
    </xf>
    <xf numFmtId="1" fontId="23" fillId="24" borderId="16" xfId="0" applyNumberFormat="1" applyFont="1" applyFill="1" applyBorder="1" applyAlignment="1">
      <alignment horizontal="center" vertical="center"/>
    </xf>
    <xf numFmtId="3" fontId="23" fillId="24" borderId="16" xfId="0" applyNumberFormat="1" applyFont="1" applyFill="1" applyBorder="1" applyAlignment="1">
      <alignment horizontal="right" vertical="center" indent="3"/>
    </xf>
    <xf numFmtId="1" fontId="2" fillId="0" borderId="34" xfId="0" applyNumberFormat="1" applyFont="1" applyBorder="1" applyAlignment="1">
      <alignment horizontal="center" vertical="center"/>
    </xf>
    <xf numFmtId="3" fontId="23" fillId="24" borderId="15" xfId="0" applyNumberFormat="1" applyFont="1" applyFill="1" applyBorder="1" applyAlignment="1">
      <alignment horizontal="right" vertical="center" indent="3"/>
    </xf>
    <xf numFmtId="3" fontId="0" fillId="24" borderId="10" xfId="0" applyNumberFormat="1" applyFill="1" applyBorder="1" applyAlignment="1">
      <alignment horizontal="center" vertical="center"/>
    </xf>
    <xf numFmtId="3" fontId="0" fillId="24" borderId="10" xfId="0" applyNumberFormat="1" applyFill="1" applyBorder="1" applyAlignment="1">
      <alignment horizontal="right" vertical="center" indent="3"/>
    </xf>
    <xf numFmtId="1" fontId="0" fillId="24" borderId="16" xfId="0" applyNumberFormat="1" applyFill="1" applyBorder="1" applyAlignment="1">
      <alignment horizontal="center" vertical="center"/>
    </xf>
    <xf numFmtId="3" fontId="0" fillId="24" borderId="16" xfId="0" applyNumberFormat="1" applyFill="1" applyBorder="1" applyAlignment="1">
      <alignment horizontal="right" vertical="center" indent="3"/>
    </xf>
    <xf numFmtId="3" fontId="0" fillId="24" borderId="15" xfId="0" applyNumberFormat="1" applyFill="1" applyBorder="1" applyAlignment="1">
      <alignment horizontal="right" vertical="center" indent="3"/>
    </xf>
    <xf numFmtId="0" fontId="0" fillId="0" borderId="0" xfId="0" applyAlignment="1">
      <alignment horizontal="center" vertical="center"/>
    </xf>
    <xf numFmtId="16" fontId="0" fillId="0" borderId="0" xfId="0" applyNumberFormat="1" applyAlignment="1">
      <alignment vertical="center"/>
    </xf>
    <xf numFmtId="165" fontId="1" fillId="24" borderId="10" xfId="0" applyNumberFormat="1" applyFont="1" applyFill="1" applyBorder="1" applyAlignment="1">
      <alignment horizontal="center" vertical="center"/>
    </xf>
    <xf numFmtId="2" fontId="2" fillId="0" borderId="20" xfId="0" applyNumberFormat="1" applyFont="1" applyBorder="1" applyAlignment="1">
      <alignment horizontal="center" vertical="center"/>
    </xf>
    <xf numFmtId="165" fontId="1" fillId="24" borderId="15" xfId="0" applyNumberFormat="1" applyFont="1" applyFill="1" applyBorder="1" applyAlignment="1">
      <alignment horizontal="center" vertical="center"/>
    </xf>
    <xf numFmtId="165" fontId="1" fillId="24" borderId="16" xfId="0" applyNumberFormat="1" applyFont="1" applyFill="1" applyBorder="1" applyAlignment="1">
      <alignment horizontal="center" vertical="center"/>
    </xf>
    <xf numFmtId="3" fontId="23" fillId="24" borderId="16" xfId="0" applyNumberFormat="1" applyFont="1" applyFill="1" applyBorder="1" applyAlignment="1">
      <alignment horizontal="center" vertical="center"/>
    </xf>
    <xf numFmtId="2" fontId="2" fillId="0" borderId="34" xfId="0" applyNumberFormat="1" applyFont="1" applyBorder="1" applyAlignment="1">
      <alignment horizontal="center" vertical="center"/>
    </xf>
    <xf numFmtId="3" fontId="23" fillId="24" borderId="15" xfId="0" applyNumberFormat="1" applyFont="1" applyFill="1" applyBorder="1" applyAlignment="1">
      <alignment horizontal="center" vertical="center"/>
    </xf>
    <xf numFmtId="164" fontId="0" fillId="0" borderId="10" xfId="0" applyNumberFormat="1" applyBorder="1" applyAlignment="1">
      <alignment horizontal="right" vertical="center" indent="2"/>
    </xf>
    <xf numFmtId="0" fontId="22" fillId="26" borderId="10" xfId="0" applyFont="1" applyFill="1" applyBorder="1" applyAlignment="1">
      <alignment horizontal="center" vertical="center" wrapText="1"/>
    </xf>
    <xf numFmtId="164" fontId="1" fillId="0" borderId="52" xfId="0" applyNumberFormat="1" applyFont="1" applyBorder="1" applyAlignment="1">
      <alignment horizontal="center" vertical="center"/>
    </xf>
    <xf numFmtId="164" fontId="1" fillId="0" borderId="50" xfId="0" applyNumberFormat="1" applyFont="1" applyBorder="1" applyAlignment="1">
      <alignment horizontal="center" vertical="center"/>
    </xf>
    <xf numFmtId="3" fontId="3" fillId="24" borderId="10" xfId="0" applyNumberFormat="1" applyFont="1" applyFill="1" applyBorder="1" applyAlignment="1">
      <alignment horizontal="right" vertical="center" indent="2"/>
    </xf>
    <xf numFmtId="168" fontId="0" fillId="0" borderId="29" xfId="43" applyNumberFormat="1" applyFont="1" applyBorder="1" applyAlignment="1">
      <alignment horizontal="center" vertical="center"/>
    </xf>
    <xf numFmtId="168" fontId="0" fillId="0" borderId="50" xfId="43" applyNumberFormat="1" applyFont="1" applyBorder="1" applyAlignment="1">
      <alignment horizontal="center" vertical="center"/>
    </xf>
    <xf numFmtId="168" fontId="0" fillId="0" borderId="52" xfId="43" applyNumberFormat="1" applyFont="1" applyBorder="1" applyAlignment="1">
      <alignment horizontal="center" vertical="center"/>
    </xf>
    <xf numFmtId="168" fontId="0" fillId="0" borderId="53" xfId="43" applyNumberFormat="1" applyFont="1" applyBorder="1" applyAlignment="1">
      <alignment horizontal="center" vertical="center"/>
    </xf>
    <xf numFmtId="3" fontId="0" fillId="0" borderId="0" xfId="0" applyNumberFormat="1" applyAlignment="1">
      <alignment horizontal="center"/>
    </xf>
    <xf numFmtId="0" fontId="0" fillId="0" borderId="0" xfId="0" applyAlignment="1">
      <alignment horizontal="center"/>
    </xf>
    <xf numFmtId="0" fontId="28" fillId="0" borderId="0" xfId="0" applyFont="1"/>
    <xf numFmtId="0" fontId="28" fillId="0" borderId="0" xfId="0" applyFont="1" applyAlignment="1">
      <alignment horizontal="right" indent="1"/>
    </xf>
    <xf numFmtId="0" fontId="28" fillId="0" borderId="0" xfId="0" applyFont="1" applyAlignment="1">
      <alignment horizontal="center"/>
    </xf>
    <xf numFmtId="0" fontId="28" fillId="0" borderId="0" xfId="0" applyFont="1" applyAlignment="1">
      <alignment horizontal="center" vertical="top"/>
    </xf>
    <xf numFmtId="0" fontId="28" fillId="0" borderId="11" xfId="0" applyFont="1" applyBorder="1" applyAlignment="1">
      <alignment horizontal="center" vertical="top"/>
    </xf>
    <xf numFmtId="0" fontId="28" fillId="0" borderId="11" xfId="0" applyFont="1" applyBorder="1" applyAlignment="1">
      <alignment horizontal="right" vertical="center" wrapText="1" indent="1"/>
    </xf>
    <xf numFmtId="0" fontId="28" fillId="0" borderId="11" xfId="0" applyFont="1" applyBorder="1" applyAlignment="1">
      <alignment horizontal="left" vertical="center" wrapText="1"/>
    </xf>
    <xf numFmtId="0" fontId="28" fillId="0" borderId="11" xfId="0" applyFont="1" applyBorder="1" applyAlignment="1">
      <alignment horizontal="center" vertical="center" wrapText="1"/>
    </xf>
    <xf numFmtId="0" fontId="28" fillId="0" borderId="11" xfId="0" applyFont="1" applyBorder="1" applyAlignment="1">
      <alignment vertical="center"/>
    </xf>
    <xf numFmtId="0" fontId="29" fillId="28" borderId="109" xfId="0" applyFont="1" applyFill="1" applyBorder="1" applyAlignment="1">
      <alignment horizontal="center" vertical="center" wrapText="1"/>
    </xf>
    <xf numFmtId="0" fontId="29" fillId="28" borderId="110" xfId="0" applyFont="1" applyFill="1" applyBorder="1" applyAlignment="1">
      <alignment horizontal="center" vertical="center" wrapText="1"/>
    </xf>
    <xf numFmtId="0" fontId="29" fillId="28" borderId="111" xfId="0" applyFont="1" applyFill="1" applyBorder="1" applyAlignment="1">
      <alignment horizontal="center" vertical="center" wrapText="1"/>
    </xf>
    <xf numFmtId="0" fontId="29" fillId="28" borderId="112" xfId="0" applyFont="1" applyFill="1" applyBorder="1" applyAlignment="1">
      <alignment horizontal="center" vertical="center" wrapText="1"/>
    </xf>
    <xf numFmtId="0" fontId="0" fillId="0" borderId="19" xfId="0" applyBorder="1" applyAlignment="1">
      <alignment horizontal="center"/>
    </xf>
    <xf numFmtId="0" fontId="0" fillId="0" borderId="16" xfId="0" applyBorder="1" applyAlignment="1">
      <alignment horizontal="center"/>
    </xf>
    <xf numFmtId="3" fontId="0" fillId="0" borderId="19" xfId="0" applyNumberFormat="1" applyBorder="1" applyAlignment="1">
      <alignment horizontal="right" indent="2"/>
    </xf>
    <xf numFmtId="3" fontId="0" fillId="0" borderId="16" xfId="0" applyNumberFormat="1" applyBorder="1" applyAlignment="1">
      <alignment horizontal="right" indent="2"/>
    </xf>
    <xf numFmtId="3" fontId="0" fillId="0" borderId="10" xfId="0" applyNumberFormat="1" applyBorder="1" applyAlignment="1">
      <alignment horizontal="right" indent="2"/>
    </xf>
    <xf numFmtId="168" fontId="0" fillId="0" borderId="19" xfId="43" applyNumberFormat="1" applyFont="1" applyFill="1" applyBorder="1" applyAlignment="1">
      <alignment horizontal="right" indent="2"/>
    </xf>
    <xf numFmtId="168" fontId="0" fillId="0" borderId="16" xfId="43" applyNumberFormat="1" applyFont="1" applyFill="1" applyBorder="1" applyAlignment="1">
      <alignment horizontal="right" indent="2"/>
    </xf>
    <xf numFmtId="168" fontId="0" fillId="0" borderId="10" xfId="43" applyNumberFormat="1" applyFont="1" applyFill="1" applyBorder="1" applyAlignment="1">
      <alignment horizontal="right" indent="2"/>
    </xf>
    <xf numFmtId="0" fontId="30" fillId="28" borderId="115" xfId="0" applyFont="1" applyFill="1" applyBorder="1" applyAlignment="1">
      <alignment horizontal="center" vertical="center"/>
    </xf>
    <xf numFmtId="0" fontId="30" fillId="28" borderId="116" xfId="0" applyFont="1" applyFill="1" applyBorder="1" applyAlignment="1">
      <alignment horizontal="center" vertical="center"/>
    </xf>
    <xf numFmtId="167" fontId="0" fillId="0" borderId="50" xfId="43" applyNumberFormat="1" applyFont="1" applyBorder="1" applyAlignment="1">
      <alignment horizontal="center"/>
    </xf>
    <xf numFmtId="168" fontId="0" fillId="0" borderId="34" xfId="43" applyNumberFormat="1" applyFont="1" applyBorder="1" applyAlignment="1">
      <alignment horizontal="center"/>
    </xf>
    <xf numFmtId="168" fontId="0" fillId="0" borderId="16" xfId="43" applyNumberFormat="1" applyFont="1" applyBorder="1" applyAlignment="1">
      <alignment horizontal="center"/>
    </xf>
    <xf numFmtId="168" fontId="0" fillId="0" borderId="20" xfId="0" applyNumberFormat="1" applyBorder="1" applyAlignment="1">
      <alignment horizontal="center"/>
    </xf>
    <xf numFmtId="10" fontId="0" fillId="0" borderId="19" xfId="43" applyNumberFormat="1" applyFont="1" applyBorder="1" applyAlignment="1">
      <alignment horizontal="center"/>
    </xf>
    <xf numFmtId="167" fontId="0" fillId="0" borderId="19" xfId="43" applyNumberFormat="1" applyFont="1" applyBorder="1" applyAlignment="1">
      <alignment horizontal="center"/>
    </xf>
    <xf numFmtId="0" fontId="29" fillId="28" borderId="122" xfId="0" applyFont="1" applyFill="1" applyBorder="1" applyAlignment="1">
      <alignment horizontal="center" vertical="center" wrapText="1"/>
    </xf>
    <xf numFmtId="9" fontId="0" fillId="0" borderId="19" xfId="43" applyFont="1" applyFill="1" applyBorder="1" applyAlignment="1">
      <alignment horizontal="right" indent="2"/>
    </xf>
    <xf numFmtId="9" fontId="0" fillId="0" borderId="10" xfId="43" applyFont="1" applyFill="1" applyBorder="1" applyAlignment="1">
      <alignment horizontal="right" indent="2"/>
    </xf>
    <xf numFmtId="0" fontId="30" fillId="28" borderId="125" xfId="0" applyFont="1" applyFill="1" applyBorder="1" applyAlignment="1">
      <alignment horizontal="center"/>
    </xf>
    <xf numFmtId="0" fontId="30" fillId="28" borderId="126" xfId="0" applyFont="1" applyFill="1" applyBorder="1" applyAlignment="1">
      <alignment horizontal="center"/>
    </xf>
    <xf numFmtId="0" fontId="30" fillId="29" borderId="117" xfId="0" applyFont="1" applyFill="1" applyBorder="1" applyAlignment="1">
      <alignment horizontal="center"/>
    </xf>
    <xf numFmtId="0" fontId="30" fillId="29" borderId="119" xfId="0" applyFont="1" applyFill="1" applyBorder="1" applyAlignment="1">
      <alignment horizontal="center"/>
    </xf>
    <xf numFmtId="0" fontId="30" fillId="29" borderId="120" xfId="0" applyFont="1" applyFill="1" applyBorder="1" applyAlignment="1">
      <alignment horizontal="center"/>
    </xf>
    <xf numFmtId="0" fontId="30" fillId="29" borderId="118" xfId="0" applyFont="1" applyFill="1" applyBorder="1" applyAlignment="1">
      <alignment horizontal="center"/>
    </xf>
    <xf numFmtId="0" fontId="32" fillId="29" borderId="10" xfId="0" applyFont="1" applyFill="1" applyBorder="1" applyAlignment="1">
      <alignment horizontal="center"/>
    </xf>
    <xf numFmtId="0" fontId="28" fillId="0" borderId="0" xfId="0" applyFont="1" applyAlignment="1">
      <alignment horizontal="left" vertical="center" wrapText="1"/>
    </xf>
    <xf numFmtId="0" fontId="28" fillId="0" borderId="0" xfId="0" applyFont="1" applyAlignment="1">
      <alignment vertical="center"/>
    </xf>
    <xf numFmtId="0" fontId="33" fillId="0" borderId="0" xfId="0" applyFont="1" applyAlignment="1">
      <alignment vertical="center"/>
    </xf>
    <xf numFmtId="0" fontId="29" fillId="28" borderId="12" xfId="0" applyFont="1" applyFill="1" applyBorder="1" applyAlignment="1">
      <alignment horizontal="center" vertical="center" wrapText="1"/>
    </xf>
    <xf numFmtId="0" fontId="29" fillId="28" borderId="13" xfId="0" applyFont="1" applyFill="1" applyBorder="1" applyAlignment="1">
      <alignment horizontal="center" vertical="center" wrapText="1"/>
    </xf>
    <xf numFmtId="0" fontId="28" fillId="24" borderId="15" xfId="0" quotePrefix="1" applyFont="1" applyFill="1" applyBorder="1" applyAlignment="1">
      <alignment horizontal="left" vertical="center"/>
    </xf>
    <xf numFmtId="1" fontId="34" fillId="24" borderId="15" xfId="0" applyNumberFormat="1" applyFont="1" applyFill="1" applyBorder="1" applyAlignment="1">
      <alignment horizontal="center" vertical="center"/>
    </xf>
    <xf numFmtId="0" fontId="34" fillId="24" borderId="15" xfId="0" applyFont="1" applyFill="1" applyBorder="1" applyAlignment="1">
      <alignment horizontal="center" vertical="center"/>
    </xf>
    <xf numFmtId="0" fontId="28" fillId="24" borderId="19" xfId="0" quotePrefix="1" applyFont="1" applyFill="1" applyBorder="1" applyAlignment="1">
      <alignment horizontal="left" vertical="center"/>
    </xf>
    <xf numFmtId="1" fontId="34" fillId="24" borderId="19" xfId="0" applyNumberFormat="1" applyFont="1" applyFill="1" applyBorder="1" applyAlignment="1">
      <alignment horizontal="center" vertical="center"/>
    </xf>
    <xf numFmtId="0" fontId="34" fillId="24" borderId="19" xfId="0" applyFont="1" applyFill="1" applyBorder="1" applyAlignment="1">
      <alignment horizontal="center" vertical="center"/>
    </xf>
    <xf numFmtId="0" fontId="28" fillId="24" borderId="20" xfId="0" quotePrefix="1" applyFont="1" applyFill="1" applyBorder="1" applyAlignment="1">
      <alignment horizontal="left" vertical="center"/>
    </xf>
    <xf numFmtId="1" fontId="34" fillId="24" borderId="20" xfId="0" applyNumberFormat="1" applyFont="1" applyFill="1" applyBorder="1" applyAlignment="1">
      <alignment horizontal="center" vertical="center"/>
    </xf>
    <xf numFmtId="0" fontId="34" fillId="24" borderId="20" xfId="0" applyFont="1" applyFill="1" applyBorder="1" applyAlignment="1">
      <alignment horizontal="center" vertical="center"/>
    </xf>
    <xf numFmtId="1" fontId="36" fillId="24" borderId="15" xfId="0" applyNumberFormat="1" applyFont="1" applyFill="1" applyBorder="1" applyAlignment="1">
      <alignment horizontal="center" vertical="center"/>
    </xf>
    <xf numFmtId="0" fontId="36" fillId="24" borderId="15" xfId="0" applyFont="1" applyFill="1" applyBorder="1" applyAlignment="1">
      <alignment horizontal="center" vertical="center"/>
    </xf>
    <xf numFmtId="1" fontId="28" fillId="24" borderId="15" xfId="0" applyNumberFormat="1" applyFont="1" applyFill="1" applyBorder="1" applyAlignment="1">
      <alignment horizontal="center" vertical="center"/>
    </xf>
    <xf numFmtId="1" fontId="36" fillId="24" borderId="19" xfId="0" applyNumberFormat="1" applyFont="1" applyFill="1" applyBorder="1" applyAlignment="1">
      <alignment horizontal="center" vertical="center"/>
    </xf>
    <xf numFmtId="0" fontId="36" fillId="24" borderId="19" xfId="0" applyFont="1" applyFill="1" applyBorder="1" applyAlignment="1">
      <alignment horizontal="center" vertical="center"/>
    </xf>
    <xf numFmtId="0" fontId="28" fillId="24" borderId="16" xfId="0" quotePrefix="1" applyFont="1" applyFill="1" applyBorder="1" applyAlignment="1">
      <alignment horizontal="left" vertical="center"/>
    </xf>
    <xf numFmtId="1" fontId="36" fillId="24" borderId="16" xfId="0" applyNumberFormat="1" applyFont="1" applyFill="1" applyBorder="1" applyAlignment="1">
      <alignment horizontal="center" vertical="center"/>
    </xf>
    <xf numFmtId="0" fontId="36" fillId="24" borderId="16" xfId="0" applyFont="1" applyFill="1" applyBorder="1" applyAlignment="1">
      <alignment horizontal="center" vertical="center"/>
    </xf>
    <xf numFmtId="0" fontId="33" fillId="24" borderId="10" xfId="0" applyFont="1" applyFill="1" applyBorder="1" applyAlignment="1">
      <alignment horizontal="center" vertical="center"/>
    </xf>
    <xf numFmtId="1" fontId="28" fillId="24" borderId="10" xfId="0" applyNumberFormat="1" applyFont="1" applyFill="1" applyBorder="1" applyAlignment="1">
      <alignment horizontal="center" vertical="center"/>
    </xf>
    <xf numFmtId="0" fontId="29" fillId="28" borderId="63" xfId="0" applyFont="1" applyFill="1" applyBorder="1" applyAlignment="1">
      <alignment horizontal="center" vertical="center" wrapText="1"/>
    </xf>
    <xf numFmtId="0" fontId="29" fillId="28" borderId="14" xfId="0" applyFont="1" applyFill="1" applyBorder="1" applyAlignment="1">
      <alignment horizontal="center" vertical="center" wrapText="1"/>
    </xf>
    <xf numFmtId="0" fontId="29" fillId="28" borderId="60" xfId="0" applyFont="1" applyFill="1" applyBorder="1" applyAlignment="1">
      <alignment vertical="center" wrapText="1"/>
    </xf>
    <xf numFmtId="165" fontId="28" fillId="0" borderId="59" xfId="0" applyNumberFormat="1" applyFont="1" applyBorder="1" applyAlignment="1">
      <alignment horizontal="right" vertical="center" indent="2"/>
    </xf>
    <xf numFmtId="165" fontId="28" fillId="0" borderId="17" xfId="0" applyNumberFormat="1" applyFont="1" applyBorder="1" applyAlignment="1">
      <alignment horizontal="right" vertical="center" indent="2"/>
    </xf>
    <xf numFmtId="165" fontId="28" fillId="0" borderId="53" xfId="0" applyNumberFormat="1" applyFont="1" applyBorder="1" applyAlignment="1">
      <alignment horizontal="right" vertical="center" indent="2"/>
    </xf>
    <xf numFmtId="165" fontId="28" fillId="0" borderId="52" xfId="0" applyNumberFormat="1" applyFont="1" applyBorder="1" applyAlignment="1">
      <alignment horizontal="right" vertical="center" indent="2"/>
    </xf>
    <xf numFmtId="0" fontId="29" fillId="28" borderId="36" xfId="0" applyFont="1" applyFill="1" applyBorder="1" applyAlignment="1">
      <alignment vertical="center" wrapText="1"/>
    </xf>
    <xf numFmtId="165" fontId="28" fillId="0" borderId="57" xfId="0" applyNumberFormat="1" applyFont="1" applyBorder="1" applyAlignment="1">
      <alignment horizontal="right" vertical="center" indent="2"/>
    </xf>
    <xf numFmtId="165" fontId="28" fillId="0" borderId="18" xfId="0" applyNumberFormat="1" applyFont="1" applyBorder="1" applyAlignment="1">
      <alignment horizontal="right" vertical="center" indent="2"/>
    </xf>
    <xf numFmtId="165" fontId="28" fillId="0" borderId="50" xfId="0" applyNumberFormat="1" applyFont="1" applyBorder="1" applyAlignment="1">
      <alignment horizontal="right" vertical="center" indent="2"/>
    </xf>
    <xf numFmtId="0" fontId="29" fillId="26" borderId="12" xfId="0" applyFont="1" applyFill="1" applyBorder="1" applyAlignment="1">
      <alignment horizontal="center" vertical="center" wrapText="1"/>
    </xf>
    <xf numFmtId="0" fontId="29" fillId="26" borderId="13" xfId="0" applyFont="1" applyFill="1" applyBorder="1" applyAlignment="1">
      <alignment horizontal="center" vertical="center" wrapText="1"/>
    </xf>
    <xf numFmtId="9" fontId="28" fillId="24" borderId="15" xfId="43" applyFont="1" applyFill="1" applyBorder="1" applyAlignment="1">
      <alignment horizontal="right" vertical="center" indent="2"/>
    </xf>
    <xf numFmtId="9" fontId="28" fillId="24" borderId="10" xfId="43" applyFont="1" applyFill="1" applyBorder="1" applyAlignment="1">
      <alignment horizontal="right" vertical="center" indent="2"/>
    </xf>
    <xf numFmtId="2" fontId="28" fillId="0" borderId="52" xfId="0" applyNumberFormat="1" applyFont="1" applyBorder="1" applyAlignment="1">
      <alignment horizontal="right" vertical="center" indent="2"/>
    </xf>
    <xf numFmtId="2" fontId="28" fillId="0" borderId="53" xfId="0" applyNumberFormat="1" applyFont="1" applyBorder="1" applyAlignment="1">
      <alignment horizontal="right" vertical="center" indent="2"/>
    </xf>
    <xf numFmtId="2" fontId="28" fillId="0" borderId="18" xfId="0" applyNumberFormat="1" applyFont="1" applyBorder="1" applyAlignment="1">
      <alignment horizontal="right" vertical="center" indent="2"/>
    </xf>
    <xf numFmtId="2" fontId="28" fillId="0" borderId="57" xfId="0" applyNumberFormat="1" applyFont="1" applyBorder="1" applyAlignment="1">
      <alignment horizontal="right" vertical="center" indent="2"/>
    </xf>
    <xf numFmtId="2" fontId="28" fillId="0" borderId="17" xfId="0" applyNumberFormat="1" applyFont="1" applyBorder="1" applyAlignment="1">
      <alignment horizontal="right" vertical="center" indent="2"/>
    </xf>
    <xf numFmtId="2" fontId="28" fillId="0" borderId="59" xfId="0" applyNumberFormat="1" applyFont="1" applyBorder="1" applyAlignment="1">
      <alignment horizontal="right" vertical="center" indent="2"/>
    </xf>
    <xf numFmtId="2" fontId="33" fillId="24" borderId="10" xfId="0" applyNumberFormat="1" applyFont="1" applyFill="1" applyBorder="1" applyAlignment="1">
      <alignment horizontal="right" vertical="center" indent="2"/>
    </xf>
    <xf numFmtId="1" fontId="33" fillId="24" borderId="10" xfId="0" applyNumberFormat="1" applyFont="1" applyFill="1" applyBorder="1" applyAlignment="1">
      <alignment horizontal="center" vertical="center"/>
    </xf>
    <xf numFmtId="3" fontId="28" fillId="24" borderId="10" xfId="0" applyNumberFormat="1" applyFont="1" applyFill="1" applyBorder="1" applyAlignment="1">
      <alignment horizontal="center" vertical="center"/>
    </xf>
    <xf numFmtId="2" fontId="28" fillId="24" borderId="15" xfId="0" applyNumberFormat="1" applyFont="1" applyFill="1" applyBorder="1" applyAlignment="1">
      <alignment horizontal="right" vertical="center" indent="2"/>
    </xf>
    <xf numFmtId="3" fontId="36" fillId="24" borderId="15" xfId="0" applyNumberFormat="1" applyFont="1" applyFill="1" applyBorder="1" applyAlignment="1">
      <alignment horizontal="center" vertical="center"/>
    </xf>
    <xf numFmtId="3" fontId="34" fillId="24" borderId="20" xfId="0" applyNumberFormat="1" applyFont="1" applyFill="1" applyBorder="1" applyAlignment="1">
      <alignment horizontal="center" vertical="center"/>
    </xf>
    <xf numFmtId="3" fontId="34" fillId="24" borderId="15" xfId="0" applyNumberFormat="1" applyFont="1" applyFill="1" applyBorder="1" applyAlignment="1">
      <alignment horizontal="center" vertical="center"/>
    </xf>
    <xf numFmtId="3" fontId="28" fillId="0" borderId="0" xfId="0" applyNumberFormat="1" applyFont="1" applyAlignment="1">
      <alignment vertical="center"/>
    </xf>
    <xf numFmtId="10" fontId="28" fillId="0" borderId="0" xfId="0" applyNumberFormat="1" applyFont="1" applyAlignment="1">
      <alignment vertical="center"/>
    </xf>
    <xf numFmtId="166" fontId="28" fillId="0" borderId="29" xfId="43" applyNumberFormat="1" applyFont="1" applyBorder="1" applyAlignment="1">
      <alignment horizontal="right" vertical="center" indent="2"/>
    </xf>
    <xf numFmtId="166" fontId="28" fillId="0" borderId="50" xfId="43" applyNumberFormat="1" applyFont="1" applyBorder="1" applyAlignment="1">
      <alignment horizontal="right" vertical="center" indent="2"/>
    </xf>
    <xf numFmtId="166" fontId="28" fillId="0" borderId="52" xfId="43" applyNumberFormat="1" applyFont="1" applyBorder="1" applyAlignment="1">
      <alignment horizontal="right" vertical="center" indent="2"/>
    </xf>
    <xf numFmtId="166" fontId="28" fillId="0" borderId="53" xfId="43" applyNumberFormat="1" applyFont="1" applyFill="1" applyBorder="1" applyAlignment="1">
      <alignment horizontal="right" vertical="center" indent="2"/>
    </xf>
    <xf numFmtId="3" fontId="28" fillId="0" borderId="18" xfId="0" applyNumberFormat="1" applyFont="1" applyBorder="1" applyAlignment="1">
      <alignment horizontal="right" vertical="center" indent="2"/>
    </xf>
    <xf numFmtId="3" fontId="28" fillId="0" borderId="57" xfId="0" applyNumberFormat="1" applyFont="1" applyBorder="1" applyAlignment="1">
      <alignment horizontal="right" vertical="center" indent="2"/>
    </xf>
    <xf numFmtId="3" fontId="28" fillId="0" borderId="17" xfId="0" applyNumberFormat="1" applyFont="1" applyBorder="1" applyAlignment="1">
      <alignment horizontal="right" vertical="center" indent="2"/>
    </xf>
    <xf numFmtId="3" fontId="28" fillId="0" borderId="59" xfId="0" applyNumberFormat="1" applyFont="1" applyBorder="1" applyAlignment="1">
      <alignment horizontal="right" vertical="center" indent="2"/>
    </xf>
    <xf numFmtId="10" fontId="28" fillId="24" borderId="10" xfId="43" applyNumberFormat="1" applyFont="1" applyFill="1" applyBorder="1" applyAlignment="1">
      <alignment horizontal="right" vertical="center" indent="2"/>
    </xf>
    <xf numFmtId="10" fontId="28" fillId="24" borderId="15" xfId="43" applyNumberFormat="1" applyFont="1" applyFill="1" applyBorder="1" applyAlignment="1">
      <alignment horizontal="center" vertical="center"/>
    </xf>
    <xf numFmtId="10" fontId="36" fillId="24" borderId="16" xfId="43" applyNumberFormat="1" applyFont="1" applyFill="1" applyBorder="1" applyAlignment="1">
      <alignment horizontal="right" vertical="center" indent="2"/>
    </xf>
    <xf numFmtId="10" fontId="36" fillId="24" borderId="19" xfId="43" applyNumberFormat="1" applyFont="1" applyFill="1" applyBorder="1" applyAlignment="1">
      <alignment horizontal="right" vertical="center" indent="2"/>
    </xf>
    <xf numFmtId="10" fontId="36" fillId="24" borderId="15" xfId="43" applyNumberFormat="1" applyFont="1" applyFill="1" applyBorder="1" applyAlignment="1">
      <alignment horizontal="right" vertical="center" indent="2"/>
    </xf>
    <xf numFmtId="3" fontId="28" fillId="24" borderId="20" xfId="0" applyNumberFormat="1" applyFont="1" applyFill="1" applyBorder="1" applyAlignment="1">
      <alignment horizontal="center" vertical="center"/>
    </xf>
    <xf numFmtId="10" fontId="28" fillId="24" borderId="20" xfId="43" applyNumberFormat="1" applyFont="1" applyFill="1" applyBorder="1" applyAlignment="1">
      <alignment horizontal="right" vertical="center" indent="2"/>
    </xf>
    <xf numFmtId="3" fontId="28" fillId="24" borderId="19" xfId="0" applyNumberFormat="1" applyFont="1" applyFill="1" applyBorder="1" applyAlignment="1">
      <alignment horizontal="center" vertical="center"/>
    </xf>
    <xf numFmtId="10" fontId="28" fillId="24" borderId="19" xfId="43" applyNumberFormat="1" applyFont="1" applyFill="1" applyBorder="1" applyAlignment="1">
      <alignment horizontal="right" vertical="center" indent="2"/>
    </xf>
    <xf numFmtId="0" fontId="29" fillId="28" borderId="131" xfId="0" applyFont="1" applyFill="1" applyBorder="1" applyAlignment="1">
      <alignment horizontal="center" vertical="center" wrapText="1"/>
    </xf>
    <xf numFmtId="0" fontId="29" fillId="28" borderId="132" xfId="0" applyFont="1" applyFill="1" applyBorder="1" applyAlignment="1">
      <alignment horizontal="center" vertical="center" wrapText="1"/>
    </xf>
    <xf numFmtId="0" fontId="36" fillId="24" borderId="16" xfId="0" quotePrefix="1" applyFont="1" applyFill="1" applyBorder="1" applyAlignment="1">
      <alignment horizontal="center" vertical="center"/>
    </xf>
    <xf numFmtId="0" fontId="36" fillId="24" borderId="19" xfId="0" quotePrefix="1" applyFont="1" applyFill="1" applyBorder="1" applyAlignment="1">
      <alignment horizontal="center" vertical="center"/>
    </xf>
    <xf numFmtId="0" fontId="36" fillId="24" borderId="15" xfId="0" quotePrefix="1" applyFont="1" applyFill="1" applyBorder="1" applyAlignment="1">
      <alignment horizontal="center" vertical="center"/>
    </xf>
    <xf numFmtId="168" fontId="28" fillId="0" borderId="50" xfId="43" applyNumberFormat="1" applyFont="1" applyBorder="1" applyAlignment="1">
      <alignment horizontal="center" vertical="center"/>
    </xf>
    <xf numFmtId="168" fontId="28" fillId="0" borderId="52" xfId="43" applyNumberFormat="1" applyFont="1" applyBorder="1" applyAlignment="1">
      <alignment horizontal="center" vertical="center"/>
    </xf>
    <xf numFmtId="168" fontId="28" fillId="0" borderId="53" xfId="43" applyNumberFormat="1" applyFont="1" applyBorder="1" applyAlignment="1">
      <alignment horizontal="center" vertical="center"/>
    </xf>
    <xf numFmtId="168" fontId="28" fillId="0" borderId="57" xfId="43" applyNumberFormat="1" applyFont="1" applyBorder="1" applyAlignment="1">
      <alignment horizontal="center" vertical="center"/>
    </xf>
    <xf numFmtId="168" fontId="28" fillId="0" borderId="18" xfId="43" applyNumberFormat="1" applyFont="1" applyBorder="1" applyAlignment="1">
      <alignment horizontal="center" vertical="center"/>
    </xf>
    <xf numFmtId="168" fontId="28" fillId="0" borderId="17" xfId="43" applyNumberFormat="1" applyFont="1" applyBorder="1" applyAlignment="1">
      <alignment horizontal="center" vertical="center"/>
    </xf>
    <xf numFmtId="168" fontId="28" fillId="0" borderId="59" xfId="43" applyNumberFormat="1" applyFont="1" applyBorder="1" applyAlignment="1">
      <alignment horizontal="center" vertical="center"/>
    </xf>
    <xf numFmtId="3" fontId="28" fillId="24" borderId="10" xfId="0" applyNumberFormat="1" applyFont="1" applyFill="1" applyBorder="1" applyAlignment="1">
      <alignment horizontal="right" vertical="center" indent="2"/>
    </xf>
    <xf numFmtId="3" fontId="28" fillId="24" borderId="10" xfId="0" applyNumberFormat="1" applyFont="1" applyFill="1" applyBorder="1" applyAlignment="1">
      <alignment horizontal="right" vertical="center" indent="1"/>
    </xf>
    <xf numFmtId="10" fontId="28" fillId="24" borderId="15" xfId="43" applyNumberFormat="1" applyFont="1" applyFill="1" applyBorder="1" applyAlignment="1">
      <alignment horizontal="right" vertical="center" indent="1"/>
    </xf>
    <xf numFmtId="3" fontId="36" fillId="24" borderId="16" xfId="0" applyNumberFormat="1" applyFont="1" applyFill="1" applyBorder="1" applyAlignment="1">
      <alignment horizontal="right" vertical="center" indent="2"/>
    </xf>
    <xf numFmtId="3" fontId="28" fillId="24" borderId="20" xfId="0" applyNumberFormat="1" applyFont="1" applyFill="1" applyBorder="1" applyAlignment="1">
      <alignment horizontal="right" vertical="center" indent="1"/>
    </xf>
    <xf numFmtId="3" fontId="28" fillId="24" borderId="19" xfId="0" applyNumberFormat="1" applyFont="1" applyFill="1" applyBorder="1" applyAlignment="1">
      <alignment horizontal="right" vertical="center" indent="1"/>
    </xf>
    <xf numFmtId="3" fontId="28" fillId="24" borderId="15" xfId="0" applyNumberFormat="1" applyFont="1" applyFill="1" applyBorder="1" applyAlignment="1">
      <alignment horizontal="right" vertical="center" indent="1"/>
    </xf>
    <xf numFmtId="3" fontId="36" fillId="24" borderId="19" xfId="0" applyNumberFormat="1" applyFont="1" applyFill="1" applyBorder="1" applyAlignment="1">
      <alignment horizontal="right" vertical="center" indent="2"/>
    </xf>
    <xf numFmtId="3" fontId="36" fillId="24" borderId="15" xfId="0" applyNumberFormat="1" applyFont="1" applyFill="1" applyBorder="1" applyAlignment="1">
      <alignment horizontal="right" vertical="center" indent="2"/>
    </xf>
    <xf numFmtId="0" fontId="29" fillId="29" borderId="12" xfId="0" applyFont="1" applyFill="1" applyBorder="1" applyAlignment="1">
      <alignment horizontal="center" vertical="center" wrapText="1"/>
    </xf>
    <xf numFmtId="3" fontId="28" fillId="24" borderId="20" xfId="0" applyNumberFormat="1" applyFont="1" applyFill="1" applyBorder="1" applyAlignment="1">
      <alignment horizontal="right" vertical="center" indent="2"/>
    </xf>
    <xf numFmtId="0" fontId="28" fillId="24" borderId="20" xfId="0" quotePrefix="1" applyFont="1" applyFill="1" applyBorder="1" applyAlignment="1">
      <alignment horizontal="center" vertical="center"/>
    </xf>
    <xf numFmtId="3" fontId="28" fillId="24" borderId="19" xfId="0" applyNumberFormat="1" applyFont="1" applyFill="1" applyBorder="1" applyAlignment="1">
      <alignment horizontal="right" vertical="center" indent="2"/>
    </xf>
    <xf numFmtId="0" fontId="28" fillId="24" borderId="19" xfId="0" quotePrefix="1" applyFont="1" applyFill="1" applyBorder="1" applyAlignment="1">
      <alignment horizontal="center" vertical="center"/>
    </xf>
    <xf numFmtId="3" fontId="28" fillId="24" borderId="15" xfId="0" applyNumberFormat="1" applyFont="1" applyFill="1" applyBorder="1" applyAlignment="1">
      <alignment horizontal="right" vertical="center" indent="2"/>
    </xf>
    <xf numFmtId="0" fontId="28" fillId="24" borderId="15" xfId="0" quotePrefix="1" applyFont="1" applyFill="1" applyBorder="1" applyAlignment="1">
      <alignment horizontal="center" vertical="center"/>
    </xf>
    <xf numFmtId="0" fontId="33" fillId="0" borderId="0" xfId="0" applyFont="1" applyAlignment="1">
      <alignment vertical="center" wrapText="1"/>
    </xf>
    <xf numFmtId="9" fontId="28" fillId="0" borderId="91" xfId="43" applyFont="1" applyBorder="1" applyAlignment="1">
      <alignment horizontal="center" vertical="center"/>
    </xf>
    <xf numFmtId="9" fontId="28" fillId="0" borderId="23" xfId="43" applyFont="1" applyFill="1" applyBorder="1" applyAlignment="1">
      <alignment horizontal="center" vertical="center"/>
    </xf>
    <xf numFmtId="3" fontId="28" fillId="0" borderId="29" xfId="0" applyNumberFormat="1" applyFont="1" applyBorder="1" applyAlignment="1">
      <alignment horizontal="center" vertical="center"/>
    </xf>
    <xf numFmtId="3" fontId="28" fillId="0" borderId="50" xfId="0" applyNumberFormat="1" applyFont="1" applyBorder="1" applyAlignment="1">
      <alignment horizontal="center" vertical="center"/>
    </xf>
    <xf numFmtId="0" fontId="29" fillId="28" borderId="133" xfId="0" applyFont="1" applyFill="1" applyBorder="1" applyAlignment="1">
      <alignment horizontal="center" vertical="center" wrapText="1"/>
    </xf>
    <xf numFmtId="2" fontId="28" fillId="0" borderId="0" xfId="0" applyNumberFormat="1" applyFont="1" applyAlignment="1">
      <alignment vertical="center"/>
    </xf>
    <xf numFmtId="9" fontId="28" fillId="0" borderId="79" xfId="43" applyFont="1" applyFill="1" applyBorder="1" applyAlignment="1">
      <alignment horizontal="center" vertical="center"/>
    </xf>
    <xf numFmtId="3" fontId="28" fillId="0" borderId="27" xfId="0" applyNumberFormat="1" applyFont="1" applyBorder="1" applyAlignment="1">
      <alignment horizontal="center" vertical="center"/>
    </xf>
    <xf numFmtId="3" fontId="28" fillId="0" borderId="59" xfId="0" applyNumberFormat="1" applyFont="1" applyBorder="1" applyAlignment="1">
      <alignment horizontal="center" vertical="center"/>
    </xf>
    <xf numFmtId="0" fontId="29" fillId="28" borderId="80" xfId="0" applyFont="1" applyFill="1" applyBorder="1" applyAlignment="1">
      <alignment horizontal="center" vertical="center" wrapText="1"/>
    </xf>
    <xf numFmtId="166" fontId="28" fillId="24" borderId="10" xfId="43" applyNumberFormat="1" applyFont="1" applyFill="1" applyBorder="1" applyAlignment="1">
      <alignment horizontal="right" vertical="center" indent="3"/>
    </xf>
    <xf numFmtId="3" fontId="28" fillId="24" borderId="10" xfId="0" applyNumberFormat="1" applyFont="1" applyFill="1" applyBorder="1" applyAlignment="1">
      <alignment horizontal="right" vertical="center" indent="3"/>
    </xf>
    <xf numFmtId="166" fontId="28" fillId="24" borderId="16" xfId="43" applyNumberFormat="1" applyFont="1" applyFill="1" applyBorder="1" applyAlignment="1">
      <alignment horizontal="right" vertical="center" indent="3"/>
    </xf>
    <xf numFmtId="166" fontId="28" fillId="24" borderId="15" xfId="43" applyNumberFormat="1" applyFont="1" applyFill="1" applyBorder="1" applyAlignment="1">
      <alignment horizontal="right" vertical="center" indent="3"/>
    </xf>
    <xf numFmtId="3" fontId="36" fillId="24" borderId="16" xfId="0" applyNumberFormat="1" applyFont="1" applyFill="1" applyBorder="1" applyAlignment="1">
      <alignment horizontal="right" vertical="center" indent="3"/>
    </xf>
    <xf numFmtId="3" fontId="36" fillId="24" borderId="15" xfId="0" applyNumberFormat="1" applyFont="1" applyFill="1" applyBorder="1" applyAlignment="1">
      <alignment horizontal="right" vertical="center" indent="3"/>
    </xf>
    <xf numFmtId="0" fontId="29" fillId="29" borderId="13" xfId="0" applyFont="1" applyFill="1" applyBorder="1" applyAlignment="1">
      <alignment horizontal="center" vertical="center" wrapText="1"/>
    </xf>
    <xf numFmtId="0" fontId="29" fillId="29" borderId="137" xfId="0" applyFont="1" applyFill="1" applyBorder="1" applyAlignment="1">
      <alignment horizontal="center" vertical="center" wrapText="1"/>
    </xf>
    <xf numFmtId="3" fontId="28" fillId="24" borderId="15" xfId="0" applyNumberFormat="1" applyFont="1" applyFill="1" applyBorder="1" applyAlignment="1">
      <alignment horizontal="center" vertical="center"/>
    </xf>
    <xf numFmtId="165" fontId="1" fillId="0" borderId="59" xfId="0" applyNumberFormat="1" applyFont="1" applyBorder="1" applyAlignment="1">
      <alignment horizontal="center" vertical="center"/>
    </xf>
    <xf numFmtId="165" fontId="1" fillId="0" borderId="27" xfId="0" applyNumberFormat="1" applyFont="1" applyBorder="1" applyAlignment="1">
      <alignment horizontal="center" vertical="center"/>
    </xf>
    <xf numFmtId="165" fontId="1" fillId="0" borderId="50" xfId="0" applyNumberFormat="1" applyFont="1" applyBorder="1" applyAlignment="1">
      <alignment horizontal="center" vertical="center"/>
    </xf>
    <xf numFmtId="165" fontId="1" fillId="0" borderId="29" xfId="0" applyNumberFormat="1" applyFont="1" applyBorder="1" applyAlignment="1">
      <alignment horizontal="center" vertical="center"/>
    </xf>
    <xf numFmtId="165" fontId="1" fillId="0" borderId="53" xfId="0" applyNumberFormat="1" applyFont="1" applyBorder="1" applyAlignment="1">
      <alignment horizontal="center" vertical="center"/>
    </xf>
    <xf numFmtId="165" fontId="1" fillId="0" borderId="35" xfId="0" applyNumberFormat="1" applyFont="1" applyBorder="1" applyAlignment="1">
      <alignment horizontal="center" vertical="center"/>
    </xf>
    <xf numFmtId="2" fontId="1" fillId="0" borderId="34" xfId="0" applyNumberFormat="1" applyFont="1" applyBorder="1" applyAlignment="1">
      <alignment horizontal="center" vertical="center"/>
    </xf>
    <xf numFmtId="2" fontId="1" fillId="0" borderId="72" xfId="0" applyNumberFormat="1" applyFont="1" applyBorder="1" applyAlignment="1">
      <alignment horizontal="center" vertical="center"/>
    </xf>
    <xf numFmtId="0" fontId="29" fillId="30" borderId="12" xfId="0" applyFont="1" applyFill="1" applyBorder="1" applyAlignment="1">
      <alignment horizontal="center" vertical="center" wrapText="1"/>
    </xf>
    <xf numFmtId="0" fontId="29" fillId="30" borderId="13" xfId="0" applyFont="1" applyFill="1" applyBorder="1" applyAlignment="1">
      <alignment horizontal="center" vertical="center" wrapText="1"/>
    </xf>
    <xf numFmtId="0" fontId="29" fillId="30" borderId="60" xfId="0" applyFont="1" applyFill="1" applyBorder="1" applyAlignment="1">
      <alignment vertical="center" wrapText="1"/>
    </xf>
    <xf numFmtId="0" fontId="29" fillId="30" borderId="36" xfId="0" applyFont="1" applyFill="1" applyBorder="1" applyAlignment="1">
      <alignment vertical="center" wrapText="1"/>
    </xf>
    <xf numFmtId="165" fontId="1" fillId="0" borderId="52" xfId="0" applyNumberFormat="1" applyFont="1" applyBorder="1" applyAlignment="1">
      <alignment horizontal="right" vertical="center" indent="2"/>
    </xf>
    <xf numFmtId="17" fontId="22" fillId="25" borderId="12" xfId="0" applyNumberFormat="1" applyFont="1" applyFill="1" applyBorder="1" applyAlignment="1">
      <alignment horizontal="center" vertical="center" wrapText="1"/>
    </xf>
    <xf numFmtId="17" fontId="22" fillId="25" borderId="63" xfId="0" applyNumberFormat="1" applyFont="1" applyFill="1" applyBorder="1" applyAlignment="1">
      <alignment horizontal="center" vertical="center" wrapText="1"/>
    </xf>
    <xf numFmtId="17" fontId="22" fillId="25" borderId="14" xfId="0" applyNumberFormat="1" applyFont="1" applyFill="1" applyBorder="1" applyAlignment="1">
      <alignment horizontal="center" vertical="center" wrapText="1"/>
    </xf>
    <xf numFmtId="17" fontId="22" fillId="25" borderId="80" xfId="0" applyNumberFormat="1" applyFont="1" applyFill="1" applyBorder="1" applyAlignment="1">
      <alignment horizontal="center" vertical="center" wrapText="1"/>
    </xf>
    <xf numFmtId="17" fontId="22" fillId="25" borderId="97" xfId="0" applyNumberFormat="1" applyFont="1" applyFill="1" applyBorder="1" applyAlignment="1">
      <alignment horizontal="center" vertical="center" wrapText="1"/>
    </xf>
    <xf numFmtId="165" fontId="28" fillId="24" borderId="15" xfId="0" applyNumberFormat="1" applyFont="1" applyFill="1" applyBorder="1" applyAlignment="1">
      <alignment horizontal="right" vertical="center" indent="2"/>
    </xf>
    <xf numFmtId="0" fontId="28" fillId="24" borderId="15" xfId="0" applyFont="1" applyFill="1" applyBorder="1" applyAlignment="1">
      <alignment horizontal="center" vertical="center"/>
    </xf>
    <xf numFmtId="165" fontId="34" fillId="24" borderId="15" xfId="0" applyNumberFormat="1" applyFont="1" applyFill="1" applyBorder="1" applyAlignment="1">
      <alignment horizontal="right" vertical="center" indent="2"/>
    </xf>
    <xf numFmtId="1" fontId="28" fillId="24" borderId="19" xfId="0" applyNumberFormat="1" applyFont="1" applyFill="1" applyBorder="1" applyAlignment="1">
      <alignment horizontal="center" vertical="center"/>
    </xf>
    <xf numFmtId="165" fontId="28" fillId="24" borderId="19" xfId="0" applyNumberFormat="1" applyFont="1" applyFill="1" applyBorder="1" applyAlignment="1">
      <alignment horizontal="right" vertical="center" indent="2"/>
    </xf>
    <xf numFmtId="0" fontId="28" fillId="24" borderId="19" xfId="0" applyFont="1" applyFill="1" applyBorder="1" applyAlignment="1">
      <alignment horizontal="center" vertical="center"/>
    </xf>
    <xf numFmtId="165" fontId="34" fillId="24" borderId="19" xfId="0" applyNumberFormat="1" applyFont="1" applyFill="1" applyBorder="1" applyAlignment="1">
      <alignment horizontal="right" vertical="center" indent="2"/>
    </xf>
    <xf numFmtId="0" fontId="29" fillId="30" borderId="152" xfId="0" applyFont="1" applyFill="1" applyBorder="1" applyAlignment="1">
      <alignment horizontal="center" vertical="center" wrapText="1"/>
    </xf>
    <xf numFmtId="0" fontId="29" fillId="30" borderId="131" xfId="0" applyFont="1" applyFill="1" applyBorder="1" applyAlignment="1">
      <alignment horizontal="center" vertical="center" wrapText="1"/>
    </xf>
    <xf numFmtId="0" fontId="29" fillId="26" borderId="147" xfId="0" applyFont="1" applyFill="1" applyBorder="1" applyAlignment="1">
      <alignment horizontal="center" vertical="center" wrapText="1"/>
    </xf>
    <xf numFmtId="0" fontId="29" fillId="26" borderId="153" xfId="0" applyFont="1" applyFill="1" applyBorder="1" applyAlignment="1">
      <alignment horizontal="center" vertical="center" wrapText="1"/>
    </xf>
    <xf numFmtId="2" fontId="0" fillId="24" borderId="154" xfId="0" applyNumberFormat="1" applyFill="1" applyBorder="1" applyAlignment="1">
      <alignment horizontal="right" vertical="center" indent="2"/>
    </xf>
    <xf numFmtId="0" fontId="38" fillId="0" borderId="0" xfId="0" applyFont="1" applyAlignment="1">
      <alignment vertical="center"/>
    </xf>
    <xf numFmtId="2" fontId="0" fillId="31" borderId="0" xfId="0" applyNumberFormat="1" applyFill="1" applyAlignment="1">
      <alignment vertical="center"/>
    </xf>
    <xf numFmtId="9" fontId="0" fillId="31" borderId="15" xfId="43" applyFont="1" applyFill="1" applyBorder="1" applyAlignment="1">
      <alignment horizontal="right" vertical="center" indent="2"/>
    </xf>
    <xf numFmtId="9" fontId="0" fillId="31" borderId="16" xfId="43" applyFont="1" applyFill="1" applyBorder="1" applyAlignment="1">
      <alignment horizontal="right" vertical="center" indent="2"/>
    </xf>
    <xf numFmtId="165" fontId="0" fillId="24" borderId="154" xfId="0" applyNumberFormat="1" applyFill="1" applyBorder="1" applyAlignment="1">
      <alignment horizontal="right" vertical="center" indent="2"/>
    </xf>
    <xf numFmtId="0" fontId="0" fillId="0" borderId="0" xfId="0" applyAlignment="1">
      <alignment horizontal="right" vertical="center"/>
    </xf>
    <xf numFmtId="0" fontId="38" fillId="0" borderId="0" xfId="0" applyFont="1" applyAlignment="1">
      <alignment horizontal="right" vertical="center"/>
    </xf>
    <xf numFmtId="165" fontId="0" fillId="0" borderId="0" xfId="0" applyNumberFormat="1" applyAlignment="1">
      <alignment vertical="center"/>
    </xf>
    <xf numFmtId="0" fontId="41" fillId="0" borderId="0" xfId="0" applyFont="1" applyAlignment="1">
      <alignment vertical="center"/>
    </xf>
    <xf numFmtId="0" fontId="42" fillId="0" borderId="0" xfId="0" applyFont="1" applyAlignment="1">
      <alignment vertical="center"/>
    </xf>
    <xf numFmtId="0" fontId="39" fillId="0" borderId="0" xfId="0" applyFont="1" applyAlignment="1">
      <alignment vertical="center"/>
    </xf>
    <xf numFmtId="165" fontId="1" fillId="0" borderId="155" xfId="0" applyNumberFormat="1" applyFont="1" applyBorder="1" applyAlignment="1">
      <alignment horizontal="right" vertical="center" indent="2"/>
    </xf>
    <xf numFmtId="0" fontId="39" fillId="0" borderId="0" xfId="0" quotePrefix="1" applyFont="1" applyAlignment="1">
      <alignment vertical="center"/>
    </xf>
    <xf numFmtId="165" fontId="43" fillId="0" borderId="0" xfId="0" applyNumberFormat="1" applyFont="1" applyAlignment="1">
      <alignment vertical="center"/>
    </xf>
    <xf numFmtId="0" fontId="38" fillId="0" borderId="0" xfId="0" applyFont="1" applyAlignment="1">
      <alignment horizontal="center" vertical="center"/>
    </xf>
    <xf numFmtId="164" fontId="0" fillId="0" borderId="0" xfId="0" applyNumberFormat="1" applyAlignment="1">
      <alignment vertical="center"/>
    </xf>
    <xf numFmtId="0" fontId="44" fillId="0" borderId="0" xfId="0" applyFont="1" applyAlignment="1">
      <alignment vertical="center"/>
    </xf>
    <xf numFmtId="9" fontId="0" fillId="0" borderId="0" xfId="0" applyNumberFormat="1" applyAlignment="1">
      <alignment vertical="center"/>
    </xf>
    <xf numFmtId="164" fontId="0" fillId="31" borderId="0" xfId="0" applyNumberFormat="1" applyFill="1" applyAlignment="1">
      <alignment vertical="center"/>
    </xf>
    <xf numFmtId="9" fontId="28" fillId="31" borderId="15" xfId="43" applyFont="1" applyFill="1" applyBorder="1" applyAlignment="1">
      <alignment horizontal="right" vertical="center" indent="2"/>
    </xf>
    <xf numFmtId="1" fontId="28" fillId="31" borderId="10" xfId="0" applyNumberFormat="1" applyFont="1" applyFill="1" applyBorder="1" applyAlignment="1">
      <alignment horizontal="center" vertical="center"/>
    </xf>
    <xf numFmtId="165" fontId="28" fillId="31" borderId="29" xfId="0" applyNumberFormat="1" applyFont="1" applyFill="1" applyBorder="1" applyAlignment="1">
      <alignment horizontal="right" vertical="center" indent="2"/>
    </xf>
    <xf numFmtId="0" fontId="39" fillId="0" borderId="106" xfId="0" applyFont="1" applyBorder="1" applyAlignment="1">
      <alignment horizontal="center" vertical="center"/>
    </xf>
    <xf numFmtId="0" fontId="39" fillId="0" borderId="75" xfId="0" applyFont="1" applyBorder="1" applyAlignment="1">
      <alignment horizontal="center" vertical="center" wrapText="1"/>
    </xf>
    <xf numFmtId="0" fontId="0" fillId="0" borderId="0" xfId="0" quotePrefix="1" applyAlignment="1">
      <alignment horizontal="center" vertical="center" wrapText="1"/>
    </xf>
    <xf numFmtId="0" fontId="22" fillId="27" borderId="69" xfId="0" applyFont="1" applyFill="1" applyBorder="1" applyAlignment="1">
      <alignment horizontal="center" vertical="center" wrapText="1"/>
    </xf>
    <xf numFmtId="0" fontId="22" fillId="27" borderId="68" xfId="0" applyFont="1" applyFill="1" applyBorder="1" applyAlignment="1">
      <alignment horizontal="center" vertical="center" wrapText="1"/>
    </xf>
    <xf numFmtId="0" fontId="22" fillId="27" borderId="38" xfId="0" applyFont="1" applyFill="1" applyBorder="1" applyAlignment="1">
      <alignment horizontal="center" vertical="center" wrapText="1"/>
    </xf>
    <xf numFmtId="0" fontId="22" fillId="27" borderId="37" xfId="0" applyFont="1" applyFill="1" applyBorder="1" applyAlignment="1">
      <alignment horizontal="center" vertical="center" wrapText="1"/>
    </xf>
    <xf numFmtId="0" fontId="22" fillId="27" borderId="44" xfId="0" applyFont="1" applyFill="1" applyBorder="1" applyAlignment="1">
      <alignment horizontal="center" vertical="center" wrapText="1"/>
    </xf>
    <xf numFmtId="0" fontId="22" fillId="27" borderId="45" xfId="0" applyFont="1" applyFill="1" applyBorder="1" applyAlignment="1">
      <alignment horizontal="center" vertical="center" wrapText="1"/>
    </xf>
    <xf numFmtId="0" fontId="22" fillId="27" borderId="42" xfId="0" applyFont="1" applyFill="1" applyBorder="1" applyAlignment="1">
      <alignment horizontal="center"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2" fillId="27" borderId="43" xfId="0" applyFont="1" applyFill="1" applyBorder="1" applyAlignment="1">
      <alignment horizontal="center" vertical="center" wrapText="1"/>
    </xf>
    <xf numFmtId="0" fontId="22" fillId="26" borderId="31" xfId="0" applyFont="1" applyFill="1" applyBorder="1" applyAlignment="1">
      <alignment horizontal="center" vertical="center" wrapText="1"/>
    </xf>
    <xf numFmtId="0" fontId="22" fillId="26" borderId="67" xfId="0" applyFont="1" applyFill="1" applyBorder="1" applyAlignment="1">
      <alignment horizontal="center" vertical="center" wrapText="1"/>
    </xf>
    <xf numFmtId="0" fontId="22" fillId="26" borderId="65" xfId="0" applyFont="1" applyFill="1" applyBorder="1" applyAlignment="1">
      <alignment horizontal="center" vertical="center" wrapText="1"/>
    </xf>
    <xf numFmtId="0" fontId="22" fillId="26" borderId="64" xfId="0" applyFont="1" applyFill="1" applyBorder="1" applyAlignment="1">
      <alignment horizontal="center" vertical="center" wrapText="1"/>
    </xf>
    <xf numFmtId="165" fontId="1" fillId="0" borderId="52" xfId="0" applyNumberFormat="1" applyFont="1" applyBorder="1" applyAlignment="1">
      <alignment horizontal="right" vertical="center" indent="2"/>
    </xf>
    <xf numFmtId="165" fontId="1" fillId="0" borderId="30" xfId="0" applyNumberFormat="1" applyFont="1" applyBorder="1" applyAlignment="1">
      <alignment horizontal="right" vertical="center" indent="2"/>
    </xf>
    <xf numFmtId="165" fontId="1" fillId="0" borderId="33" xfId="0" applyNumberFormat="1" applyFont="1" applyBorder="1" applyAlignment="1">
      <alignment horizontal="center" vertical="center"/>
    </xf>
    <xf numFmtId="165" fontId="1" fillId="0" borderId="11" xfId="0" applyNumberFormat="1" applyFont="1" applyBorder="1" applyAlignment="1">
      <alignment horizontal="center" vertical="center"/>
    </xf>
    <xf numFmtId="0" fontId="22" fillId="26" borderId="56" xfId="0" applyFont="1" applyFill="1" applyBorder="1" applyAlignment="1">
      <alignment horizontal="center" vertical="center" wrapText="1"/>
    </xf>
    <xf numFmtId="0" fontId="22" fillId="26" borderId="55" xfId="0" applyFont="1" applyFill="1" applyBorder="1" applyAlignment="1">
      <alignment horizontal="center" vertical="center" wrapText="1"/>
    </xf>
    <xf numFmtId="0" fontId="22" fillId="26" borderId="33" xfId="0" applyFont="1" applyFill="1" applyBorder="1" applyAlignment="1">
      <alignment horizontal="center" vertical="center" wrapText="1"/>
    </xf>
    <xf numFmtId="0" fontId="22" fillId="26" borderId="51" xfId="0" applyFont="1" applyFill="1" applyBorder="1" applyAlignment="1">
      <alignment horizontal="center" vertical="center" wrapText="1"/>
    </xf>
    <xf numFmtId="0" fontId="22" fillId="26" borderId="66" xfId="0" applyFont="1" applyFill="1" applyBorder="1" applyAlignment="1">
      <alignment horizontal="center" vertical="center" wrapText="1"/>
    </xf>
    <xf numFmtId="0" fontId="22" fillId="26" borderId="24" xfId="0" applyFont="1" applyFill="1" applyBorder="1" applyAlignment="1">
      <alignment horizontal="center" vertical="center" wrapText="1"/>
    </xf>
    <xf numFmtId="0" fontId="22" fillId="26" borderId="62" xfId="0" applyFont="1" applyFill="1" applyBorder="1" applyAlignment="1">
      <alignment horizontal="center" vertical="center" wrapText="1"/>
    </xf>
    <xf numFmtId="0" fontId="22" fillId="26" borderId="42" xfId="0" applyFont="1" applyFill="1" applyBorder="1" applyAlignment="1">
      <alignment horizontal="center" vertical="center" wrapText="1"/>
    </xf>
    <xf numFmtId="0" fontId="22" fillId="26" borderId="43" xfId="0" applyFont="1" applyFill="1" applyBorder="1" applyAlignment="1">
      <alignment horizontal="center" vertical="center" wrapText="1"/>
    </xf>
    <xf numFmtId="0" fontId="22" fillId="27" borderId="61" xfId="0" applyFont="1" applyFill="1" applyBorder="1" applyAlignment="1">
      <alignment horizontal="center" vertical="center" wrapText="1"/>
    </xf>
    <xf numFmtId="0" fontId="22" fillId="27" borderId="58" xfId="0" applyFont="1" applyFill="1" applyBorder="1" applyAlignment="1">
      <alignment horizontal="center" vertical="center" wrapText="1"/>
    </xf>
    <xf numFmtId="0" fontId="22" fillId="26" borderId="74" xfId="0" applyFont="1" applyFill="1" applyBorder="1" applyAlignment="1">
      <alignment horizontal="center" vertical="center" wrapText="1"/>
    </xf>
    <xf numFmtId="0" fontId="22" fillId="26" borderId="73" xfId="0" applyFont="1" applyFill="1" applyBorder="1" applyAlignment="1">
      <alignment horizontal="center" vertical="center" wrapText="1"/>
    </xf>
    <xf numFmtId="0" fontId="22" fillId="25" borderId="44" xfId="0" applyFont="1" applyFill="1" applyBorder="1" applyAlignment="1">
      <alignment horizontal="center" vertical="center" wrapText="1"/>
    </xf>
    <xf numFmtId="0" fontId="22" fillId="25" borderId="45" xfId="0" applyFont="1" applyFill="1" applyBorder="1" applyAlignment="1">
      <alignment horizontal="center" vertical="center" wrapText="1"/>
    </xf>
    <xf numFmtId="0" fontId="22" fillId="25" borderId="37" xfId="0" applyFont="1" applyFill="1" applyBorder="1" applyAlignment="1">
      <alignment horizontal="center" vertical="center" wrapText="1"/>
    </xf>
    <xf numFmtId="0" fontId="22" fillId="25" borderId="46" xfId="0" applyFont="1" applyFill="1" applyBorder="1" applyAlignment="1">
      <alignment horizontal="center" vertical="center" wrapText="1"/>
    </xf>
    <xf numFmtId="0" fontId="22" fillId="25" borderId="81" xfId="0" applyFont="1" applyFill="1" applyBorder="1" applyAlignment="1">
      <alignment horizontal="center" vertical="center" wrapText="1"/>
    </xf>
    <xf numFmtId="0" fontId="22" fillId="25" borderId="78" xfId="0" applyFont="1" applyFill="1" applyBorder="1" applyAlignment="1">
      <alignment horizontal="center" vertical="center" wrapText="1"/>
    </xf>
    <xf numFmtId="0" fontId="22" fillId="26" borderId="28" xfId="0" applyFont="1" applyFill="1" applyBorder="1" applyAlignment="1">
      <alignment horizontal="center" vertical="center" wrapText="1"/>
    </xf>
    <xf numFmtId="0" fontId="22" fillId="26" borderId="71" xfId="0" applyFont="1" applyFill="1" applyBorder="1" applyAlignment="1">
      <alignment horizontal="center" vertical="center" wrapText="1"/>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2" fillId="26" borderId="84" xfId="0" applyFont="1" applyFill="1" applyBorder="1" applyAlignment="1">
      <alignment horizontal="center" vertical="center" wrapText="1"/>
    </xf>
    <xf numFmtId="0" fontId="22" fillId="26" borderId="82" xfId="0" applyFont="1" applyFill="1" applyBorder="1" applyAlignment="1">
      <alignment horizontal="center" vertical="center" wrapText="1"/>
    </xf>
    <xf numFmtId="0" fontId="22" fillId="26" borderId="85" xfId="0" applyFont="1" applyFill="1" applyBorder="1" applyAlignment="1">
      <alignment horizontal="center" vertical="center" wrapText="1"/>
    </xf>
    <xf numFmtId="0" fontId="22" fillId="26" borderId="83" xfId="0" applyFont="1" applyFill="1" applyBorder="1" applyAlignment="1">
      <alignment horizontal="center" vertical="center" wrapText="1"/>
    </xf>
    <xf numFmtId="0" fontId="22" fillId="25" borderId="89" xfId="0" applyFont="1" applyFill="1" applyBorder="1" applyAlignment="1">
      <alignment horizontal="center" vertical="center" wrapText="1"/>
    </xf>
    <xf numFmtId="0" fontId="22" fillId="25" borderId="26" xfId="0" applyFont="1" applyFill="1" applyBorder="1" applyAlignment="1">
      <alignment horizontal="center" vertical="center" wrapText="1"/>
    </xf>
    <xf numFmtId="0" fontId="22" fillId="25" borderId="88" xfId="0" applyFont="1" applyFill="1" applyBorder="1" applyAlignment="1">
      <alignment horizontal="center" vertical="center" wrapText="1"/>
    </xf>
    <xf numFmtId="0" fontId="29" fillId="28" borderId="44" xfId="0" applyFont="1" applyFill="1" applyBorder="1" applyAlignment="1">
      <alignment horizontal="center" vertical="center" wrapText="1"/>
    </xf>
    <xf numFmtId="0" fontId="29" fillId="28" borderId="45" xfId="0" applyFont="1" applyFill="1" applyBorder="1" applyAlignment="1">
      <alignment horizontal="center" vertical="center" wrapText="1"/>
    </xf>
    <xf numFmtId="0" fontId="29" fillId="28" borderId="42" xfId="0" applyFont="1" applyFill="1" applyBorder="1" applyAlignment="1">
      <alignment horizontal="center" vertical="center" wrapText="1"/>
    </xf>
    <xf numFmtId="0" fontId="29" fillId="28" borderId="38" xfId="0" applyFont="1" applyFill="1" applyBorder="1" applyAlignment="1">
      <alignment horizontal="center" vertical="center" wrapText="1"/>
    </xf>
    <xf numFmtId="0" fontId="29" fillId="28" borderId="37" xfId="0" applyFont="1" applyFill="1" applyBorder="1" applyAlignment="1">
      <alignment horizontal="center" vertical="center" wrapText="1"/>
    </xf>
    <xf numFmtId="0" fontId="29" fillId="28" borderId="69" xfId="0" applyFont="1" applyFill="1" applyBorder="1" applyAlignment="1">
      <alignment horizontal="center" vertical="center" wrapText="1"/>
    </xf>
    <xf numFmtId="0" fontId="29" fillId="28" borderId="68" xfId="0" applyFont="1" applyFill="1" applyBorder="1" applyAlignment="1">
      <alignment horizontal="center" vertical="center" wrapText="1"/>
    </xf>
    <xf numFmtId="0" fontId="28" fillId="0" borderId="107" xfId="0" applyFont="1" applyBorder="1" applyAlignment="1">
      <alignment horizontal="left" vertical="center" wrapText="1"/>
    </xf>
    <xf numFmtId="0" fontId="28" fillId="0" borderId="108" xfId="0" applyFont="1" applyBorder="1" applyAlignment="1">
      <alignment horizontal="left" vertical="center" wrapText="1"/>
    </xf>
    <xf numFmtId="0" fontId="28" fillId="0" borderId="127" xfId="0" applyFont="1" applyBorder="1" applyAlignment="1">
      <alignment horizontal="left" vertical="center" wrapText="1"/>
    </xf>
    <xf numFmtId="0" fontId="29" fillId="28" borderId="128" xfId="0" applyFont="1" applyFill="1" applyBorder="1" applyAlignment="1">
      <alignment horizontal="center" vertical="center" wrapText="1"/>
    </xf>
    <xf numFmtId="0" fontId="29" fillId="26" borderId="42" xfId="0" applyFont="1" applyFill="1" applyBorder="1" applyAlignment="1">
      <alignment horizontal="center" vertical="center" wrapText="1"/>
    </xf>
    <xf numFmtId="0" fontId="29" fillId="26" borderId="43" xfId="0" applyFont="1" applyFill="1" applyBorder="1" applyAlignment="1">
      <alignment horizontal="center" vertical="center" wrapText="1"/>
    </xf>
    <xf numFmtId="0" fontId="29" fillId="26" borderId="31" xfId="0" applyFont="1" applyFill="1" applyBorder="1" applyAlignment="1">
      <alignment horizontal="center" vertical="center" wrapText="1"/>
    </xf>
    <xf numFmtId="0" fontId="29" fillId="26" borderId="67" xfId="0" applyFont="1" applyFill="1" applyBorder="1" applyAlignment="1">
      <alignment horizontal="center" vertical="center" wrapText="1"/>
    </xf>
    <xf numFmtId="0" fontId="29" fillId="26" borderId="65" xfId="0" applyFont="1" applyFill="1" applyBorder="1" applyAlignment="1">
      <alignment horizontal="center" vertical="center" wrapText="1"/>
    </xf>
    <xf numFmtId="0" fontId="29" fillId="26" borderId="64" xfId="0" applyFont="1" applyFill="1" applyBorder="1" applyAlignment="1">
      <alignment horizontal="center" vertical="center" wrapText="1"/>
    </xf>
    <xf numFmtId="0" fontId="29" fillId="26" borderId="66" xfId="0" applyFont="1" applyFill="1" applyBorder="1" applyAlignment="1">
      <alignment horizontal="center" vertical="center" wrapText="1"/>
    </xf>
    <xf numFmtId="0" fontId="29" fillId="26" borderId="24" xfId="0" applyFont="1" applyFill="1" applyBorder="1" applyAlignment="1">
      <alignment horizontal="center" vertical="center" wrapText="1"/>
    </xf>
    <xf numFmtId="0" fontId="29" fillId="26" borderId="62" xfId="0" applyFont="1" applyFill="1" applyBorder="1" applyAlignment="1">
      <alignment horizontal="center" vertical="center" wrapText="1"/>
    </xf>
    <xf numFmtId="0" fontId="29" fillId="26" borderId="51" xfId="0" applyFont="1" applyFill="1" applyBorder="1" applyAlignment="1">
      <alignment horizontal="center" vertical="center" wrapText="1"/>
    </xf>
    <xf numFmtId="0" fontId="29" fillId="28" borderId="61" xfId="0" applyFont="1" applyFill="1" applyBorder="1" applyAlignment="1">
      <alignment horizontal="center" vertical="center" wrapText="1"/>
    </xf>
    <xf numFmtId="0" fontId="29" fillId="28" borderId="58" xfId="0" applyFont="1" applyFill="1" applyBorder="1" applyAlignment="1">
      <alignment horizontal="center" vertical="center" wrapText="1"/>
    </xf>
    <xf numFmtId="165" fontId="28" fillId="31" borderId="52" xfId="0" applyNumberFormat="1" applyFont="1" applyFill="1" applyBorder="1" applyAlignment="1">
      <alignment horizontal="right" vertical="center" indent="2"/>
    </xf>
    <xf numFmtId="165" fontId="28" fillId="31" borderId="30" xfId="0" applyNumberFormat="1" applyFont="1" applyFill="1" applyBorder="1" applyAlignment="1">
      <alignment horizontal="right" vertical="center" indent="2"/>
    </xf>
    <xf numFmtId="0" fontId="29" fillId="26" borderId="56" xfId="0" applyFont="1" applyFill="1" applyBorder="1" applyAlignment="1">
      <alignment horizontal="center" vertical="center" wrapText="1"/>
    </xf>
    <xf numFmtId="0" fontId="29" fillId="26" borderId="55" xfId="0" applyFont="1" applyFill="1" applyBorder="1" applyAlignment="1">
      <alignment horizontal="center" vertical="center" wrapText="1"/>
    </xf>
    <xf numFmtId="0" fontId="29" fillId="26" borderId="33" xfId="0" applyFont="1" applyFill="1" applyBorder="1" applyAlignment="1">
      <alignment horizontal="center" vertical="center" wrapText="1"/>
    </xf>
    <xf numFmtId="165" fontId="28" fillId="31" borderId="33" xfId="0" applyNumberFormat="1" applyFont="1" applyFill="1" applyBorder="1" applyAlignment="1">
      <alignment horizontal="center" vertical="center"/>
    </xf>
    <xf numFmtId="165" fontId="28" fillId="31" borderId="11" xfId="0" applyNumberFormat="1" applyFont="1" applyFill="1" applyBorder="1" applyAlignment="1">
      <alignment horizontal="center" vertical="center"/>
    </xf>
    <xf numFmtId="166" fontId="28" fillId="0" borderId="52" xfId="43" applyNumberFormat="1" applyFont="1" applyFill="1" applyBorder="1" applyAlignment="1">
      <alignment horizontal="right" vertical="center" indent="2"/>
    </xf>
    <xf numFmtId="166" fontId="28" fillId="0" borderId="30" xfId="43" applyNumberFormat="1" applyFont="1" applyFill="1" applyBorder="1" applyAlignment="1">
      <alignment horizontal="right" vertical="center" indent="2"/>
    </xf>
    <xf numFmtId="166" fontId="28" fillId="0" borderId="33" xfId="43" applyNumberFormat="1" applyFont="1" applyFill="1" applyBorder="1" applyAlignment="1">
      <alignment horizontal="center" vertical="center"/>
    </xf>
    <xf numFmtId="166" fontId="28" fillId="0" borderId="11" xfId="43" applyNumberFormat="1" applyFont="1" applyFill="1" applyBorder="1" applyAlignment="1">
      <alignment horizontal="center" vertical="center"/>
    </xf>
    <xf numFmtId="0" fontId="29" fillId="28" borderId="112" xfId="0" applyFont="1" applyFill="1" applyBorder="1" applyAlignment="1">
      <alignment horizontal="center" vertical="center" wrapText="1"/>
    </xf>
    <xf numFmtId="0" fontId="29" fillId="28" borderId="130" xfId="0" applyFont="1" applyFill="1" applyBorder="1" applyAlignment="1">
      <alignment horizontal="center" vertical="center" wrapText="1"/>
    </xf>
    <xf numFmtId="168" fontId="28" fillId="0" borderId="52" xfId="43" applyNumberFormat="1" applyFont="1" applyBorder="1" applyAlignment="1">
      <alignment horizontal="center" vertical="center"/>
    </xf>
    <xf numFmtId="168" fontId="28" fillId="0" borderId="30" xfId="43" applyNumberFormat="1" applyFont="1" applyBorder="1" applyAlignment="1">
      <alignment horizontal="center" vertical="center"/>
    </xf>
    <xf numFmtId="168" fontId="28" fillId="0" borderId="33" xfId="43" applyNumberFormat="1" applyFont="1" applyBorder="1" applyAlignment="1">
      <alignment horizontal="center" vertical="center"/>
    </xf>
    <xf numFmtId="168" fontId="28" fillId="0" borderId="11" xfId="43" applyNumberFormat="1" applyFont="1" applyBorder="1" applyAlignment="1">
      <alignment horizontal="center" vertical="center"/>
    </xf>
    <xf numFmtId="0" fontId="29" fillId="29" borderId="69" xfId="0" applyFont="1" applyFill="1" applyBorder="1" applyAlignment="1">
      <alignment horizontal="center" vertical="center" wrapText="1"/>
    </xf>
    <xf numFmtId="0" fontId="29" fillId="29" borderId="68" xfId="0" applyFont="1" applyFill="1" applyBorder="1" applyAlignment="1">
      <alignment horizontal="center" vertical="center" wrapText="1"/>
    </xf>
    <xf numFmtId="0" fontId="29" fillId="28" borderId="43" xfId="0" applyFont="1" applyFill="1" applyBorder="1" applyAlignment="1">
      <alignment horizontal="center" vertical="center" wrapText="1"/>
    </xf>
    <xf numFmtId="0" fontId="29" fillId="29" borderId="38" xfId="0" applyFont="1" applyFill="1" applyBorder="1" applyAlignment="1">
      <alignment horizontal="center" vertical="center" wrapText="1"/>
    </xf>
    <xf numFmtId="0" fontId="29" fillId="29" borderId="37" xfId="0" applyFont="1" applyFill="1" applyBorder="1" applyAlignment="1">
      <alignment horizontal="center" vertical="center" wrapText="1"/>
    </xf>
    <xf numFmtId="0" fontId="29" fillId="28" borderId="81" xfId="0" applyFont="1" applyFill="1" applyBorder="1" applyAlignment="1">
      <alignment horizontal="center" vertical="center" wrapText="1"/>
    </xf>
    <xf numFmtId="0" fontId="29" fillId="28" borderId="134" xfId="0" applyFont="1" applyFill="1" applyBorder="1" applyAlignment="1">
      <alignment horizontal="center" vertical="center" wrapText="1"/>
    </xf>
    <xf numFmtId="0" fontId="29" fillId="29" borderId="138" xfId="0" applyFont="1" applyFill="1" applyBorder="1" applyAlignment="1">
      <alignment horizontal="center" vertical="center" wrapText="1"/>
    </xf>
    <xf numFmtId="0" fontId="29" fillId="29" borderId="88" xfId="0" applyFont="1" applyFill="1" applyBorder="1" applyAlignment="1">
      <alignment horizontal="center" vertical="center" wrapText="1"/>
    </xf>
    <xf numFmtId="0" fontId="29" fillId="28" borderId="89" xfId="0" applyFont="1" applyFill="1" applyBorder="1" applyAlignment="1">
      <alignment horizontal="center" vertical="center" wrapText="1"/>
    </xf>
    <xf numFmtId="0" fontId="29" fillId="28" borderId="26" xfId="0" applyFont="1" applyFill="1" applyBorder="1" applyAlignment="1">
      <alignment horizontal="center" vertical="center" wrapText="1"/>
    </xf>
    <xf numFmtId="0" fontId="29" fillId="28" borderId="25" xfId="0" applyFont="1" applyFill="1" applyBorder="1" applyAlignment="1">
      <alignment horizontal="center" vertical="center" wrapText="1"/>
    </xf>
    <xf numFmtId="0" fontId="29" fillId="26" borderId="136" xfId="0" applyFont="1" applyFill="1" applyBorder="1" applyAlignment="1">
      <alignment horizontal="center" vertical="center" wrapText="1"/>
    </xf>
    <xf numFmtId="0" fontId="29" fillId="26" borderId="135" xfId="0" applyFont="1" applyFill="1" applyBorder="1" applyAlignment="1">
      <alignment horizontal="center" vertical="center" wrapText="1"/>
    </xf>
    <xf numFmtId="0" fontId="29" fillId="28" borderId="88" xfId="0" applyFont="1" applyFill="1" applyBorder="1" applyAlignment="1">
      <alignment horizontal="center" vertical="center" wrapText="1"/>
    </xf>
    <xf numFmtId="0" fontId="29" fillId="28" borderId="21" xfId="0" applyFont="1" applyFill="1" applyBorder="1" applyAlignment="1">
      <alignment horizontal="center"/>
    </xf>
    <xf numFmtId="0" fontId="29" fillId="28" borderId="106" xfId="0" applyFont="1" applyFill="1" applyBorder="1" applyAlignment="1">
      <alignment horizontal="center"/>
    </xf>
    <xf numFmtId="0" fontId="29" fillId="28" borderId="105" xfId="0" applyFont="1" applyFill="1" applyBorder="1" applyAlignment="1">
      <alignment horizontal="center"/>
    </xf>
    <xf numFmtId="0" fontId="30" fillId="29" borderId="113" xfId="0" applyFont="1" applyFill="1" applyBorder="1" applyAlignment="1">
      <alignment horizontal="center" vertical="center"/>
    </xf>
    <xf numFmtId="0" fontId="30" fillId="29" borderId="114" xfId="0" applyFont="1" applyFill="1" applyBorder="1" applyAlignment="1">
      <alignment horizontal="center" vertical="center"/>
    </xf>
    <xf numFmtId="0" fontId="22" fillId="26" borderId="123" xfId="0" applyFont="1" applyFill="1" applyBorder="1" applyAlignment="1">
      <alignment horizontal="center" vertical="center" wrapText="1"/>
    </xf>
    <xf numFmtId="0" fontId="22" fillId="26" borderId="124" xfId="0" applyFont="1" applyFill="1" applyBorder="1" applyAlignment="1">
      <alignment horizontal="center" vertical="center" wrapText="1"/>
    </xf>
    <xf numFmtId="0" fontId="22" fillId="25" borderId="42" xfId="0" applyFont="1" applyFill="1" applyBorder="1" applyAlignment="1">
      <alignment horizontal="center" vertical="center" wrapText="1"/>
    </xf>
    <xf numFmtId="0" fontId="22" fillId="25" borderId="43" xfId="0" applyFont="1" applyFill="1" applyBorder="1" applyAlignment="1">
      <alignment horizontal="center" vertical="center" wrapText="1"/>
    </xf>
    <xf numFmtId="2" fontId="1" fillId="0" borderId="33" xfId="0" applyNumberFormat="1" applyFont="1" applyBorder="1" applyAlignment="1">
      <alignment horizontal="center" vertical="center"/>
    </xf>
    <xf numFmtId="2" fontId="1" fillId="0" borderId="11" xfId="0" applyNumberFormat="1" applyFont="1" applyBorder="1" applyAlignment="1">
      <alignment horizontal="center" vertical="center"/>
    </xf>
    <xf numFmtId="0" fontId="22" fillId="25" borderId="38" xfId="0" applyFont="1" applyFill="1" applyBorder="1" applyAlignment="1">
      <alignment horizontal="center" vertical="center" wrapText="1"/>
    </xf>
    <xf numFmtId="0" fontId="22" fillId="26" borderId="69" xfId="0" applyFont="1" applyFill="1" applyBorder="1" applyAlignment="1">
      <alignment horizontal="center" vertical="center" wrapText="1"/>
    </xf>
    <xf numFmtId="0" fontId="22" fillId="26" borderId="68" xfId="0" applyFont="1" applyFill="1" applyBorder="1" applyAlignment="1">
      <alignment horizontal="center" vertical="center" wrapText="1"/>
    </xf>
    <xf numFmtId="0" fontId="22" fillId="25" borderId="61" xfId="0" applyFont="1" applyFill="1" applyBorder="1" applyAlignment="1">
      <alignment horizontal="center" vertical="center" wrapText="1"/>
    </xf>
    <xf numFmtId="0" fontId="22" fillId="25" borderId="58" xfId="0" applyFont="1" applyFill="1" applyBorder="1" applyAlignment="1">
      <alignment horizontal="center" vertical="center" wrapText="1"/>
    </xf>
    <xf numFmtId="2" fontId="1" fillId="0" borderId="52" xfId="0" applyNumberFormat="1" applyFont="1" applyBorder="1" applyAlignment="1">
      <alignment horizontal="center" vertical="center"/>
    </xf>
    <xf numFmtId="2" fontId="1" fillId="0" borderId="30" xfId="0" applyNumberFormat="1" applyFont="1" applyBorder="1" applyAlignment="1">
      <alignment horizontal="center" vertical="center"/>
    </xf>
    <xf numFmtId="0" fontId="22" fillId="26" borderId="101" xfId="0" applyFont="1" applyFill="1" applyBorder="1" applyAlignment="1">
      <alignment horizontal="center" vertical="center" wrapText="1"/>
    </xf>
    <xf numFmtId="0" fontId="22" fillId="26" borderId="100" xfId="0" applyFont="1" applyFill="1" applyBorder="1" applyAlignment="1">
      <alignment horizontal="center" vertical="center" wrapText="1"/>
    </xf>
    <xf numFmtId="0" fontId="22" fillId="25" borderId="25" xfId="0" applyFont="1" applyFill="1" applyBorder="1" applyAlignment="1">
      <alignment horizontal="center" vertical="center" wrapText="1"/>
    </xf>
    <xf numFmtId="164" fontId="0" fillId="0" borderId="93" xfId="0" applyNumberFormat="1" applyBorder="1" applyAlignment="1">
      <alignment horizontal="center" vertical="center"/>
    </xf>
    <xf numFmtId="164" fontId="0" fillId="0" borderId="92" xfId="0" applyNumberFormat="1" applyBorder="1" applyAlignment="1">
      <alignment horizontal="center" vertical="center"/>
    </xf>
    <xf numFmtId="164" fontId="1" fillId="0" borderId="99" xfId="0" applyNumberFormat="1" applyFont="1" applyBorder="1" applyAlignment="1">
      <alignment horizontal="center" vertical="center"/>
    </xf>
    <xf numFmtId="164" fontId="1" fillId="0" borderId="95" xfId="0" applyNumberFormat="1" applyFont="1" applyBorder="1" applyAlignment="1">
      <alignment horizontal="center" vertical="center"/>
    </xf>
    <xf numFmtId="0" fontId="22" fillId="25" borderId="98" xfId="0" applyFont="1" applyFill="1" applyBorder="1" applyAlignment="1">
      <alignment horizontal="center" vertical="center" wrapText="1"/>
    </xf>
    <xf numFmtId="0" fontId="22" fillId="26" borderId="88" xfId="0" applyFont="1" applyFill="1" applyBorder="1" applyAlignment="1">
      <alignment horizontal="center" vertical="center" wrapText="1"/>
    </xf>
    <xf numFmtId="0" fontId="22" fillId="26" borderId="142" xfId="0" applyFont="1" applyFill="1" applyBorder="1" applyAlignment="1">
      <alignment horizontal="center" vertical="center" wrapText="1"/>
    </xf>
    <xf numFmtId="17" fontId="22" fillId="25" borderId="89" xfId="0" applyNumberFormat="1" applyFont="1" applyFill="1" applyBorder="1" applyAlignment="1">
      <alignment horizontal="center" vertical="center" wrapText="1"/>
    </xf>
    <xf numFmtId="17" fontId="22" fillId="25" borderId="38" xfId="0" applyNumberFormat="1" applyFont="1" applyFill="1" applyBorder="1" applyAlignment="1">
      <alignment horizontal="center" vertical="center" wrapText="1"/>
    </xf>
    <xf numFmtId="164" fontId="1" fillId="0" borderId="103" xfId="0" applyNumberFormat="1" applyFont="1" applyBorder="1" applyAlignment="1">
      <alignment horizontal="center" vertical="center"/>
    </xf>
    <xf numFmtId="164" fontId="1" fillId="0" borderId="70" xfId="0" applyNumberFormat="1" applyFont="1" applyBorder="1" applyAlignment="1">
      <alignment horizontal="center" vertical="center"/>
    </xf>
    <xf numFmtId="164" fontId="1" fillId="0" borderId="104" xfId="0" applyNumberFormat="1" applyFont="1" applyBorder="1" applyAlignment="1">
      <alignment horizontal="center" vertical="center"/>
    </xf>
    <xf numFmtId="164" fontId="1" fillId="0" borderId="32" xfId="0" applyNumberFormat="1" applyFont="1" applyBorder="1" applyAlignment="1">
      <alignment horizontal="center" vertical="center"/>
    </xf>
    <xf numFmtId="0" fontId="29" fillId="30" borderId="143" xfId="0" applyFont="1" applyFill="1" applyBorder="1" applyAlignment="1">
      <alignment horizontal="center" vertical="center" wrapText="1"/>
    </xf>
    <xf numFmtId="0" fontId="29" fillId="30" borderId="146" xfId="0" applyFont="1" applyFill="1" applyBorder="1" applyAlignment="1">
      <alignment horizontal="center" vertical="center" wrapText="1"/>
    </xf>
    <xf numFmtId="0" fontId="29" fillId="26" borderId="144" xfId="0" applyFont="1" applyFill="1" applyBorder="1" applyAlignment="1">
      <alignment horizontal="center" vertical="center" wrapText="1"/>
    </xf>
    <xf numFmtId="0" fontId="29" fillId="26" borderId="149" xfId="0" applyFont="1" applyFill="1" applyBorder="1" applyAlignment="1">
      <alignment horizontal="center" vertical="center" wrapText="1"/>
    </xf>
    <xf numFmtId="0" fontId="29" fillId="26" borderId="18" xfId="0" applyFont="1" applyFill="1" applyBorder="1" applyAlignment="1">
      <alignment horizontal="center" vertical="center" wrapText="1"/>
    </xf>
    <xf numFmtId="0" fontId="29" fillId="26" borderId="148" xfId="0" applyFont="1" applyFill="1" applyBorder="1" applyAlignment="1">
      <alignment horizontal="center" vertical="center" wrapText="1"/>
    </xf>
    <xf numFmtId="0" fontId="29" fillId="26" borderId="150" xfId="0" applyFont="1" applyFill="1" applyBorder="1" applyAlignment="1">
      <alignment horizontal="center" vertical="center" wrapText="1"/>
    </xf>
    <xf numFmtId="0" fontId="29" fillId="26" borderId="151" xfId="0" applyFont="1" applyFill="1" applyBorder="1" applyAlignment="1">
      <alignment horizontal="center" vertical="center" wrapText="1"/>
    </xf>
    <xf numFmtId="0" fontId="29" fillId="30" borderId="145" xfId="0" applyFont="1" applyFill="1" applyBorder="1" applyAlignment="1">
      <alignment horizontal="center" vertical="center" wrapText="1"/>
    </xf>
    <xf numFmtId="0" fontId="29" fillId="30" borderId="149" xfId="0" applyFont="1" applyFill="1" applyBorder="1" applyAlignment="1">
      <alignment horizontal="center" vertical="center" wrapText="1"/>
    </xf>
    <xf numFmtId="0" fontId="29" fillId="30" borderId="61" xfId="0" applyFont="1" applyFill="1" applyBorder="1" applyAlignment="1">
      <alignment horizontal="center" vertical="center" wrapText="1"/>
    </xf>
    <xf numFmtId="0" fontId="29" fillId="30" borderId="58" xfId="0" applyFont="1" applyFill="1" applyBorder="1" applyAlignment="1">
      <alignment horizontal="center" vertical="center" wrapText="1"/>
    </xf>
    <xf numFmtId="2" fontId="28" fillId="0" borderId="33" xfId="0" applyNumberFormat="1" applyFont="1" applyBorder="1" applyAlignment="1">
      <alignment horizontal="center" vertical="center"/>
    </xf>
    <xf numFmtId="2" fontId="28" fillId="0" borderId="51" xfId="0" applyNumberFormat="1" applyFont="1" applyBorder="1" applyAlignment="1">
      <alignment horizontal="center" vertical="center"/>
    </xf>
    <xf numFmtId="0" fontId="29" fillId="30" borderId="44" xfId="0" applyFont="1" applyFill="1" applyBorder="1" applyAlignment="1">
      <alignment horizontal="center" vertical="center" wrapText="1"/>
    </xf>
    <xf numFmtId="0" fontId="29" fillId="30" borderId="45" xfId="0" applyFont="1" applyFill="1" applyBorder="1" applyAlignment="1">
      <alignment horizontal="center" vertical="center" wrapText="1"/>
    </xf>
    <xf numFmtId="0" fontId="29" fillId="30" borderId="42" xfId="0" applyFont="1" applyFill="1" applyBorder="1" applyAlignment="1">
      <alignment horizontal="center" vertical="center" wrapText="1"/>
    </xf>
    <xf numFmtId="0" fontId="29" fillId="30" borderId="38" xfId="0" applyFont="1" applyFill="1" applyBorder="1" applyAlignment="1">
      <alignment horizontal="center" vertical="center" wrapText="1"/>
    </xf>
    <xf numFmtId="0" fontId="29" fillId="30" borderId="129" xfId="0" applyFont="1" applyFill="1" applyBorder="1" applyAlignment="1">
      <alignment horizontal="center" vertical="center" wrapText="1"/>
    </xf>
    <xf numFmtId="0" fontId="29" fillId="30" borderId="37" xfId="0" applyFont="1" applyFill="1" applyBorder="1" applyAlignment="1">
      <alignment horizontal="center" vertical="center" wrapText="1"/>
    </xf>
    <xf numFmtId="0" fontId="29" fillId="30" borderId="69" xfId="0" applyFont="1" applyFill="1" applyBorder="1" applyAlignment="1">
      <alignment horizontal="center" vertical="center" wrapText="1"/>
    </xf>
    <xf numFmtId="0" fontId="29" fillId="30" borderId="68" xfId="0" applyFont="1" applyFill="1" applyBorder="1" applyAlignment="1">
      <alignment horizontal="center" vertical="center" wrapText="1"/>
    </xf>
    <xf numFmtId="0" fontId="28" fillId="0" borderId="139" xfId="0" applyFont="1" applyBorder="1" applyAlignment="1">
      <alignment horizontal="left" vertical="center" wrapText="1"/>
    </xf>
    <xf numFmtId="0" fontId="28" fillId="0" borderId="140" xfId="0" applyFont="1" applyBorder="1" applyAlignment="1">
      <alignment horizontal="left" vertical="center" wrapText="1"/>
    </xf>
    <xf numFmtId="0" fontId="28" fillId="0" borderId="141" xfId="0" applyFont="1" applyBorder="1" applyAlignment="1">
      <alignment horizontal="left" vertical="center" wrapText="1"/>
    </xf>
    <xf numFmtId="0" fontId="29" fillId="30" borderId="128" xfId="0" applyFont="1" applyFill="1" applyBorder="1" applyAlignment="1">
      <alignment horizontal="center" vertical="center" wrapText="1"/>
    </xf>
    <xf numFmtId="9" fontId="28" fillId="0" borderId="15" xfId="43" applyFont="1" applyFill="1" applyBorder="1" applyAlignment="1">
      <alignment horizontal="right" vertical="center" indent="2"/>
    </xf>
    <xf numFmtId="10" fontId="28" fillId="31" borderId="15" xfId="43" applyNumberFormat="1" applyFont="1" applyFill="1" applyBorder="1" applyAlignment="1">
      <alignment horizontal="center" vertical="center"/>
    </xf>
    <xf numFmtId="10" fontId="28" fillId="0" borderId="0" xfId="43" applyNumberFormat="1" applyFont="1" applyAlignment="1">
      <alignment vertical="center"/>
    </xf>
    <xf numFmtId="168" fontId="28" fillId="31" borderId="29" xfId="43" applyNumberFormat="1" applyFont="1" applyFill="1" applyBorder="1" applyAlignment="1">
      <alignment horizontal="center" vertical="center"/>
    </xf>
    <xf numFmtId="168" fontId="28" fillId="31" borderId="15" xfId="43" applyNumberFormat="1" applyFont="1" applyFill="1" applyBorder="1" applyAlignment="1">
      <alignment horizontal="right" vertical="center" indent="1"/>
    </xf>
    <xf numFmtId="2" fontId="28" fillId="31" borderId="0" xfId="0" applyNumberFormat="1" applyFont="1" applyFill="1" applyAlignment="1">
      <alignment vertical="center"/>
    </xf>
    <xf numFmtId="2" fontId="28" fillId="31" borderId="15" xfId="0" applyNumberFormat="1" applyFont="1" applyFill="1" applyBorder="1" applyAlignment="1">
      <alignment horizontal="right" vertical="center" indent="2"/>
    </xf>
    <xf numFmtId="2" fontId="33" fillId="32" borderId="52" xfId="0" applyNumberFormat="1" applyFont="1" applyFill="1" applyBorder="1" applyAlignment="1">
      <alignment horizontal="right" vertical="center" indent="2"/>
    </xf>
    <xf numFmtId="2" fontId="33" fillId="32" borderId="29" xfId="0" applyNumberFormat="1" applyFont="1" applyFill="1" applyBorder="1" applyAlignment="1">
      <alignment horizontal="right" vertical="center" indent="2"/>
    </xf>
    <xf numFmtId="0" fontId="28" fillId="0" borderId="25" xfId="0" applyFont="1" applyBorder="1" applyAlignment="1">
      <alignment horizontal="center" vertical="center"/>
    </xf>
    <xf numFmtId="0" fontId="28" fillId="0" borderId="156" xfId="0" applyFont="1" applyBorder="1" applyAlignment="1">
      <alignment horizontal="center" vertical="center"/>
    </xf>
    <xf numFmtId="9" fontId="28" fillId="0" borderId="156" xfId="0" applyNumberFormat="1" applyFont="1" applyBorder="1" applyAlignment="1">
      <alignment horizontal="center" vertical="center"/>
    </xf>
    <xf numFmtId="9" fontId="28" fillId="0" borderId="25" xfId="0" applyNumberFormat="1" applyFont="1" applyBorder="1" applyAlignment="1">
      <alignment horizontal="center" vertical="center"/>
    </xf>
    <xf numFmtId="167" fontId="0" fillId="32" borderId="19" xfId="43" applyNumberFormat="1" applyFont="1" applyFill="1" applyBorder="1" applyAlignment="1">
      <alignment horizontal="center"/>
    </xf>
    <xf numFmtId="10" fontId="0" fillId="31" borderId="19" xfId="43" applyNumberFormat="1" applyFont="1" applyFill="1" applyBorder="1" applyAlignment="1">
      <alignment horizontal="center"/>
    </xf>
    <xf numFmtId="168" fontId="0" fillId="31" borderId="121" xfId="0" applyNumberFormat="1" applyFill="1" applyBorder="1" applyAlignment="1">
      <alignment horizontal="center"/>
    </xf>
    <xf numFmtId="167" fontId="0" fillId="0" borderId="34" xfId="43" applyNumberFormat="1" applyFont="1" applyBorder="1" applyAlignment="1">
      <alignment horizontal="center"/>
    </xf>
    <xf numFmtId="167" fontId="0" fillId="0" borderId="16" xfId="43" applyNumberFormat="1" applyFont="1" applyBorder="1" applyAlignment="1">
      <alignment horizontal="center"/>
    </xf>
    <xf numFmtId="167" fontId="0" fillId="32" borderId="121" xfId="0" applyNumberFormat="1" applyFill="1" applyBorder="1" applyAlignment="1">
      <alignment horizontal="center"/>
    </xf>
    <xf numFmtId="1" fontId="1" fillId="0" borderId="15" xfId="0" applyNumberFormat="1" applyFont="1" applyBorder="1" applyAlignment="1">
      <alignment horizontal="left" vertical="center" indent="3"/>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29" builtinId="29" customBuiltin="1"/>
    <cellStyle name="Accent2" xfId="30" builtinId="33" customBuiltin="1"/>
    <cellStyle name="Accent3" xfId="31" builtinId="37" customBuiltin="1"/>
    <cellStyle name="Accent4" xfId="32" builtinId="41" customBuiltin="1"/>
    <cellStyle name="Accent5" xfId="33" builtinId="45" customBuiltin="1"/>
    <cellStyle name="Accent6" xfId="34" builtinId="49" customBuiltin="1"/>
    <cellStyle name="Bad" xfId="40" builtinId="27" customBuiltin="1"/>
    <cellStyle name="Calculation" xfId="42" builtinId="22" customBuiltin="1"/>
    <cellStyle name="Check Cell" xfId="25" builtinId="23" customBuiltin="1"/>
    <cellStyle name="Explanatory Text" xfId="37" builtinId="53" customBuiltin="1"/>
    <cellStyle name="Good" xfId="35" builtinId="26" customBuiltin="1"/>
    <cellStyle name="Heading 1" xfId="21" builtinId="16" customBuiltin="1"/>
    <cellStyle name="Heading 2" xfId="22" builtinId="17" customBuiltin="1"/>
    <cellStyle name="Heading 3" xfId="23" builtinId="18" customBuiltin="1"/>
    <cellStyle name="Heading 4" xfId="24" builtinId="19" customBuiltin="1"/>
    <cellStyle name="Input" xfId="19" builtinId="20" customBuiltin="1"/>
    <cellStyle name="Linked Cell" xfId="27" builtinId="24" customBuiltin="1"/>
    <cellStyle name="Neutral" xfId="41" builtinId="28" customBuiltin="1"/>
    <cellStyle name="Normal" xfId="0" builtinId="0"/>
    <cellStyle name="Normal 2" xfId="38" xr:uid="{00000000-0005-0000-0000-000026000000}"/>
    <cellStyle name="Note" xfId="28" builtinId="10" customBuiltin="1"/>
    <cellStyle name="Output" xfId="36" builtinId="21" customBuiltin="1"/>
    <cellStyle name="Percent" xfId="43" builtinId="5"/>
    <cellStyle name="Title" xfId="20" builtinId="15" customBuiltin="1"/>
    <cellStyle name="Total" xfId="39" builtinId="25" customBuiltin="1"/>
    <cellStyle name="Warning Text" xfId="26" builtinId="11" customBuiltin="1"/>
  </cellStyles>
  <dxfs count="0"/>
  <tableStyles count="0" defaultTableStyle="TableStyleMedium2" defaultPivotStyle="PivotStyleLight16"/>
  <colors>
    <mruColors>
      <color rgb="FFC69962"/>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339966"/>
  </sheetPr>
  <dimension ref="A1:Q36"/>
  <sheetViews>
    <sheetView topLeftCell="A6" zoomScale="130" zoomScaleNormal="130" workbookViewId="0">
      <selection activeCell="O34" sqref="H34:O35"/>
    </sheetView>
  </sheetViews>
  <sheetFormatPr defaultColWidth="9.125" defaultRowHeight="13.6" customHeight="1"/>
  <cols>
    <col min="1" max="1" width="2.625" style="1" customWidth="1"/>
    <col min="2" max="9" width="12.75" style="1" customWidth="1"/>
    <col min="10" max="16384" width="9.125" style="1"/>
  </cols>
  <sheetData>
    <row r="1" spans="1:14" ht="13.6" customHeight="1" thickBot="1">
      <c r="A1" s="5"/>
    </row>
    <row r="2" spans="1:14" ht="26.55" customHeight="1" thickBot="1">
      <c r="A2" s="5"/>
      <c r="B2" s="417" t="s">
        <v>36</v>
      </c>
      <c r="C2" s="418"/>
      <c r="D2" s="418"/>
      <c r="E2" s="418"/>
      <c r="F2" s="418"/>
      <c r="G2" s="418"/>
      <c r="H2" s="418"/>
      <c r="I2" s="419"/>
      <c r="J2" s="7"/>
      <c r="K2" s="7"/>
      <c r="L2" s="7"/>
      <c r="M2" s="7"/>
      <c r="N2" s="7"/>
    </row>
    <row r="3" spans="1:14" ht="13.6" customHeight="1" thickBot="1">
      <c r="A3" s="5"/>
      <c r="J3" s="7"/>
    </row>
    <row r="4" spans="1:14" ht="13.6" customHeight="1">
      <c r="A4" s="5"/>
      <c r="B4" s="414" t="s">
        <v>38</v>
      </c>
      <c r="C4" s="416" t="s">
        <v>39</v>
      </c>
      <c r="D4" s="416"/>
      <c r="E4" s="416" t="s">
        <v>42</v>
      </c>
      <c r="F4" s="420"/>
      <c r="H4" s="7"/>
    </row>
    <row r="5" spans="1:14" ht="13.6" customHeight="1" thickBot="1">
      <c r="A5" s="5"/>
      <c r="B5" s="415"/>
      <c r="C5" s="19" t="s">
        <v>40</v>
      </c>
      <c r="D5" s="19" t="s">
        <v>41</v>
      </c>
      <c r="E5" s="19" t="s">
        <v>40</v>
      </c>
      <c r="F5" s="20" t="s">
        <v>41</v>
      </c>
      <c r="H5" s="7"/>
    </row>
    <row r="6" spans="1:14" ht="13.6" customHeight="1">
      <c r="A6" s="5"/>
      <c r="B6" s="9" t="s">
        <v>6</v>
      </c>
      <c r="C6" s="61">
        <v>33.86</v>
      </c>
      <c r="D6" s="61">
        <v>1.53</v>
      </c>
      <c r="E6" s="18">
        <v>110471</v>
      </c>
      <c r="F6" s="18">
        <v>904</v>
      </c>
      <c r="H6" s="7"/>
    </row>
    <row r="7" spans="1:14" ht="13.6" customHeight="1">
      <c r="A7" s="5"/>
      <c r="B7" s="9" t="s">
        <v>5</v>
      </c>
      <c r="C7" s="61">
        <v>53.01</v>
      </c>
      <c r="D7" s="61">
        <v>5.17</v>
      </c>
      <c r="E7" s="18">
        <v>140238</v>
      </c>
      <c r="F7" s="18">
        <v>9674</v>
      </c>
      <c r="H7" s="7"/>
    </row>
    <row r="8" spans="1:14" ht="13.6" customHeight="1">
      <c r="A8" s="5"/>
      <c r="B8" s="60" t="s">
        <v>4</v>
      </c>
      <c r="C8" s="59">
        <v>4.74</v>
      </c>
      <c r="D8" s="59">
        <v>1.1200000000000001</v>
      </c>
      <c r="E8" s="58">
        <v>61826</v>
      </c>
      <c r="F8" s="58">
        <v>13751</v>
      </c>
      <c r="H8" s="7"/>
    </row>
    <row r="9" spans="1:14" ht="13.6" customHeight="1" thickBot="1">
      <c r="A9" s="5"/>
      <c r="B9" s="21" t="s">
        <v>3</v>
      </c>
      <c r="C9" s="57">
        <v>1.4</v>
      </c>
      <c r="D9" s="56">
        <v>0.95</v>
      </c>
      <c r="E9" s="55">
        <v>133913</v>
      </c>
      <c r="F9" s="55">
        <v>66001</v>
      </c>
      <c r="H9" s="7"/>
    </row>
    <row r="10" spans="1:14" ht="13.6" customHeight="1" thickBot="1">
      <c r="A10" s="5"/>
      <c r="J10" s="7"/>
    </row>
    <row r="11" spans="1:14" ht="13.6" customHeight="1" thickBot="1">
      <c r="A11" s="5"/>
      <c r="B11" s="417" t="s">
        <v>37</v>
      </c>
      <c r="C11" s="418"/>
      <c r="D11" s="418"/>
      <c r="E11" s="418"/>
      <c r="F11" s="418"/>
      <c r="G11" s="418"/>
      <c r="H11" s="418"/>
      <c r="I11" s="419"/>
      <c r="J11" s="7"/>
      <c r="K11" s="7"/>
      <c r="L11" s="7"/>
      <c r="M11" s="7"/>
      <c r="N11" s="7"/>
    </row>
    <row r="12" spans="1:14" s="3" customFormat="1" ht="13.6" customHeight="1" thickBot="1">
      <c r="B12" s="4"/>
      <c r="C12" s="4"/>
      <c r="D12" s="4"/>
      <c r="E12" s="4"/>
      <c r="F12" s="4"/>
      <c r="G12" s="4"/>
      <c r="H12" s="4"/>
      <c r="I12" s="4"/>
    </row>
    <row r="13" spans="1:14" ht="13.6" customHeight="1" thickBot="1">
      <c r="A13" s="5"/>
      <c r="G13" s="1" t="s">
        <v>166</v>
      </c>
    </row>
    <row r="14" spans="1:14" ht="13.6" customHeight="1">
      <c r="B14" s="414" t="s">
        <v>38</v>
      </c>
      <c r="C14" s="416" t="s">
        <v>39</v>
      </c>
      <c r="D14" s="416"/>
      <c r="E14" s="416" t="s">
        <v>42</v>
      </c>
      <c r="F14" s="416"/>
      <c r="G14" s="412" t="s">
        <v>45</v>
      </c>
      <c r="H14" s="413"/>
      <c r="I14" s="410" t="s">
        <v>43</v>
      </c>
      <c r="L14" s="385" t="s">
        <v>182</v>
      </c>
      <c r="M14" s="1" t="s">
        <v>183</v>
      </c>
    </row>
    <row r="15" spans="1:14" ht="13.6" customHeight="1" thickBot="1">
      <c r="B15" s="415"/>
      <c r="C15" s="19" t="s">
        <v>40</v>
      </c>
      <c r="D15" s="19" t="s">
        <v>41</v>
      </c>
      <c r="E15" s="19" t="s">
        <v>40</v>
      </c>
      <c r="F15" s="19" t="s">
        <v>41</v>
      </c>
      <c r="G15" s="19" t="s">
        <v>40</v>
      </c>
      <c r="H15" s="19" t="s">
        <v>41</v>
      </c>
      <c r="I15" s="411"/>
      <c r="L15" s="391" t="s">
        <v>184</v>
      </c>
      <c r="M15" s="1" t="s">
        <v>47</v>
      </c>
    </row>
    <row r="16" spans="1:14" ht="13.6" customHeight="1">
      <c r="B16" s="54" t="s">
        <v>6</v>
      </c>
      <c r="C16" s="53">
        <v>33.86</v>
      </c>
      <c r="D16" s="53">
        <v>1.53</v>
      </c>
      <c r="E16" s="52">
        <v>110471</v>
      </c>
      <c r="F16" s="52">
        <v>904</v>
      </c>
      <c r="G16" s="150">
        <f>E16/(C16*10^6)*1000</f>
        <v>3.2625812167749557</v>
      </c>
      <c r="H16" s="150">
        <f>F16/(D16*10^6)*1000</f>
        <v>0.59084967320261439</v>
      </c>
      <c r="I16" s="44">
        <f>H16-G16</f>
        <v>-2.6717315435723412</v>
      </c>
      <c r="L16" s="391" t="s">
        <v>185</v>
      </c>
      <c r="M16" s="1" t="s">
        <v>186</v>
      </c>
    </row>
    <row r="17" spans="1:17" ht="13.6" customHeight="1">
      <c r="B17" s="54" t="s">
        <v>5</v>
      </c>
      <c r="C17" s="53">
        <v>53.01</v>
      </c>
      <c r="D17" s="53">
        <v>5.17</v>
      </c>
      <c r="E17" s="52">
        <v>140238</v>
      </c>
      <c r="F17" s="52">
        <v>9674</v>
      </c>
      <c r="G17" s="150">
        <f t="shared" ref="G17:G19" si="0">E17/(C17*10^6)*1000</f>
        <v>2.6455008488964347</v>
      </c>
      <c r="H17" s="150">
        <f t="shared" ref="H17:H19" si="1">F17/(D17*10^6)*1000</f>
        <v>1.8711798839458413</v>
      </c>
      <c r="I17" s="44">
        <f t="shared" ref="I17:I20" si="2">H17-G17</f>
        <v>-0.77432096495059333</v>
      </c>
      <c r="L17" s="391" t="s">
        <v>187</v>
      </c>
      <c r="M17" s="1" t="s">
        <v>188</v>
      </c>
    </row>
    <row r="18" spans="1:17" ht="13.6" customHeight="1">
      <c r="B18" s="51" t="s">
        <v>4</v>
      </c>
      <c r="C18" s="50">
        <v>4.74</v>
      </c>
      <c r="D18" s="50">
        <v>1.1200000000000001</v>
      </c>
      <c r="E18" s="49">
        <v>61826</v>
      </c>
      <c r="F18" s="49">
        <v>13751</v>
      </c>
      <c r="G18" s="150">
        <f t="shared" si="0"/>
        <v>13.043459915611814</v>
      </c>
      <c r="H18" s="150">
        <f t="shared" si="1"/>
        <v>12.277678571428572</v>
      </c>
      <c r="I18" s="44">
        <f>H18-G18</f>
        <v>-0.7657813441832424</v>
      </c>
    </row>
    <row r="19" spans="1:17" ht="13.6" customHeight="1" thickBot="1">
      <c r="B19" s="48" t="s">
        <v>3</v>
      </c>
      <c r="C19" s="47">
        <v>1.4</v>
      </c>
      <c r="D19" s="46">
        <v>0.95</v>
      </c>
      <c r="E19" s="45">
        <v>133913</v>
      </c>
      <c r="F19" s="45">
        <v>66001</v>
      </c>
      <c r="G19" s="384">
        <f t="shared" si="0"/>
        <v>95.652142857142849</v>
      </c>
      <c r="H19" s="384">
        <f t="shared" si="1"/>
        <v>69.474736842105273</v>
      </c>
      <c r="I19" s="389">
        <f>H19-G19</f>
        <v>-26.177406015037576</v>
      </c>
      <c r="K19" s="393" t="s">
        <v>189</v>
      </c>
    </row>
    <row r="20" spans="1:17" ht="13.6" customHeight="1" thickBot="1">
      <c r="B20" s="2" t="s">
        <v>44</v>
      </c>
      <c r="C20" s="42">
        <f>SUM(C16:C19)</f>
        <v>93.01</v>
      </c>
      <c r="D20" s="42">
        <f t="shared" ref="D20:F20" si="3">SUM(D16:D19)</f>
        <v>8.77</v>
      </c>
      <c r="E20" s="42">
        <f>SUM(E16:E19)</f>
        <v>446448</v>
      </c>
      <c r="F20" s="42">
        <f t="shared" si="3"/>
        <v>90330</v>
      </c>
      <c r="G20" s="43">
        <f t="shared" ref="G20" si="4">E20/(C20*10^6)*1000</f>
        <v>4.8</v>
      </c>
      <c r="H20" s="43">
        <f t="shared" ref="H20" si="5">F20/(D20*10^6)*1000</f>
        <v>10.299885974914481</v>
      </c>
      <c r="I20" s="42">
        <f>H20-G20</f>
        <v>5.4998859749144815</v>
      </c>
    </row>
    <row r="21" spans="1:17" ht="13.6" customHeight="1" thickBot="1">
      <c r="D21" s="407" t="s">
        <v>20</v>
      </c>
      <c r="E21" s="407"/>
    </row>
    <row r="22" spans="1:17" ht="13.6" customHeight="1">
      <c r="B22" s="421" t="s">
        <v>163</v>
      </c>
      <c r="C22" s="422"/>
      <c r="D22" s="413" t="s">
        <v>46</v>
      </c>
      <c r="E22" s="412"/>
      <c r="F22" s="433" t="s">
        <v>177</v>
      </c>
      <c r="G22" s="434"/>
      <c r="I22" s="385" t="s">
        <v>167</v>
      </c>
      <c r="L22" s="386">
        <f>H20-G20</f>
        <v>5.4998859749144815</v>
      </c>
      <c r="M22" s="1" t="s">
        <v>168</v>
      </c>
    </row>
    <row r="23" spans="1:17" ht="13.6" customHeight="1" thickBot="1">
      <c r="B23" s="423"/>
      <c r="C23" s="424"/>
      <c r="D23" s="41" t="s">
        <v>40</v>
      </c>
      <c r="E23" s="40" t="s">
        <v>41</v>
      </c>
      <c r="F23" s="435"/>
      <c r="G23" s="432"/>
    </row>
    <row r="24" spans="1:17" ht="13.6" customHeight="1">
      <c r="A24" s="408" t="s">
        <v>19</v>
      </c>
      <c r="B24" s="438" t="s">
        <v>47</v>
      </c>
      <c r="C24" s="39" t="s">
        <v>40</v>
      </c>
      <c r="D24" s="396" cm="1">
        <f t="array" ref="D24">SUM(C16:C19*G16:G19)/C20</f>
        <v>4.8</v>
      </c>
      <c r="E24" s="367" cm="1">
        <f t="array" ref="E24">SUM(C16:C19*H16:H19)/C20</f>
        <v>2.9529969206550732</v>
      </c>
      <c r="F24" s="34">
        <f>E24-D24</f>
        <v>-1.8470030793449266</v>
      </c>
      <c r="G24" s="425">
        <f>AVERAGE(F24:F25)</f>
        <v>-2.851506070472416</v>
      </c>
      <c r="K24" s="390" t="s">
        <v>169</v>
      </c>
      <c r="L24" s="398">
        <f>I20</f>
        <v>5.4998859749144815</v>
      </c>
      <c r="M24" s="392">
        <f>L25+L27</f>
        <v>5.4998859749144842</v>
      </c>
      <c r="N24" s="385" t="s">
        <v>190</v>
      </c>
    </row>
    <row r="25" spans="1:17" ht="13.6" customHeight="1" thickBot="1">
      <c r="A25" s="408"/>
      <c r="B25" s="439"/>
      <c r="C25" s="38" t="s">
        <v>41</v>
      </c>
      <c r="D25" s="36" cm="1">
        <f t="array" ref="D25">SUM(D16:D19*G16:G19)/D20</f>
        <v>14.155895036514389</v>
      </c>
      <c r="E25" s="37" cm="1">
        <f t="array" ref="E25">SUM(D16:D19*H16:H19)/D20</f>
        <v>10.299885974914483</v>
      </c>
      <c r="F25" s="36">
        <f>E25-D25</f>
        <v>-3.8560090615999059</v>
      </c>
      <c r="G25" s="426"/>
      <c r="K25" s="390" t="s">
        <v>170</v>
      </c>
      <c r="L25" s="398">
        <f>G24</f>
        <v>-2.851506070472416</v>
      </c>
      <c r="N25" s="385" t="s">
        <v>191</v>
      </c>
    </row>
    <row r="26" spans="1:17" ht="14.25" customHeight="1">
      <c r="B26" s="429" t="s">
        <v>179</v>
      </c>
      <c r="C26" s="430"/>
      <c r="D26" s="34">
        <f>D25-D24</f>
        <v>9.35589503651439</v>
      </c>
      <c r="E26" s="35">
        <f>E25-E24</f>
        <v>7.3468890542594103</v>
      </c>
      <c r="F26" s="34"/>
      <c r="G26" s="33"/>
      <c r="K26" s="390"/>
      <c r="L26" s="391" t="s">
        <v>171</v>
      </c>
      <c r="O26" s="397" t="s">
        <v>178</v>
      </c>
    </row>
    <row r="27" spans="1:17" ht="13.6" customHeight="1" thickBot="1">
      <c r="B27" s="431"/>
      <c r="C27" s="432"/>
      <c r="D27" s="427">
        <f>AVERAGE(D26:E26)</f>
        <v>8.3513920453869002</v>
      </c>
      <c r="E27" s="428"/>
      <c r="F27" s="32"/>
      <c r="G27" s="31"/>
      <c r="K27" s="390" t="s">
        <v>172</v>
      </c>
      <c r="L27" s="398">
        <f>D27</f>
        <v>8.3513920453869002</v>
      </c>
      <c r="N27" s="385" t="s">
        <v>192</v>
      </c>
    </row>
    <row r="28" spans="1:17" ht="13.6" customHeight="1">
      <c r="B28" s="392">
        <f>E24</f>
        <v>2.9529969206550732</v>
      </c>
      <c r="C28" s="395" t="s">
        <v>175</v>
      </c>
      <c r="K28" s="390"/>
    </row>
    <row r="29" spans="1:17" ht="13.6" customHeight="1" thickBot="1">
      <c r="B29" s="392">
        <f>D25</f>
        <v>14.155895036514389</v>
      </c>
      <c r="C29" s="395" t="s">
        <v>176</v>
      </c>
      <c r="K29" s="391" t="s">
        <v>173</v>
      </c>
      <c r="L29" s="392">
        <f>F24+E26</f>
        <v>5.4998859749144842</v>
      </c>
      <c r="M29" s="409" t="s">
        <v>181</v>
      </c>
      <c r="N29" s="409"/>
      <c r="O29" s="409"/>
      <c r="P29" s="409"/>
      <c r="Q29" s="409"/>
    </row>
    <row r="30" spans="1:17" ht="13.6" customHeight="1">
      <c r="B30" s="414" t="s">
        <v>38</v>
      </c>
      <c r="C30" s="436" t="s">
        <v>48</v>
      </c>
      <c r="D30" s="437"/>
      <c r="M30" s="409"/>
      <c r="N30" s="409"/>
      <c r="O30" s="409"/>
      <c r="P30" s="409"/>
      <c r="Q30" s="409"/>
    </row>
    <row r="31" spans="1:17" ht="20.95" customHeight="1" thickBot="1">
      <c r="B31" s="415"/>
      <c r="C31" s="12" t="s">
        <v>40</v>
      </c>
      <c r="D31" s="30" t="s">
        <v>41</v>
      </c>
      <c r="I31" s="394" t="s">
        <v>174</v>
      </c>
    </row>
    <row r="32" spans="1:17" ht="13.6" customHeight="1">
      <c r="B32" s="29" t="s">
        <v>6</v>
      </c>
      <c r="C32" s="387">
        <f t="shared" ref="C32:D35" si="6">(C16/C$20)</f>
        <v>0.36404687667992686</v>
      </c>
      <c r="D32" s="387">
        <f t="shared" si="6"/>
        <v>0.17445838084378565</v>
      </c>
      <c r="J32" s="1" t="s">
        <v>180</v>
      </c>
    </row>
    <row r="33" spans="2:4" ht="13.6" customHeight="1">
      <c r="B33" s="29" t="s">
        <v>5</v>
      </c>
      <c r="C33" s="25">
        <f t="shared" si="6"/>
        <v>0.56993871626706805</v>
      </c>
      <c r="D33" s="25">
        <f t="shared" si="6"/>
        <v>0.58950969213226911</v>
      </c>
    </row>
    <row r="34" spans="2:4" ht="13.6" customHeight="1">
      <c r="B34" s="28" t="s">
        <v>4</v>
      </c>
      <c r="C34" s="25">
        <f t="shared" si="6"/>
        <v>5.0962262122352435E-2</v>
      </c>
      <c r="D34" s="27">
        <f t="shared" si="6"/>
        <v>0.12770809578107187</v>
      </c>
    </row>
    <row r="35" spans="2:4" ht="13.6" customHeight="1" thickBot="1">
      <c r="B35" s="26" t="s">
        <v>3</v>
      </c>
      <c r="C35" s="387">
        <f t="shared" si="6"/>
        <v>1.5052144930652616E-2</v>
      </c>
      <c r="D35" s="388">
        <f t="shared" si="6"/>
        <v>0.10832383124287344</v>
      </c>
    </row>
    <row r="36" spans="2:4" ht="13.6" customHeight="1" thickBot="1">
      <c r="B36" s="2" t="s">
        <v>44</v>
      </c>
      <c r="C36" s="24">
        <f>SUM(C32:C35)</f>
        <v>1</v>
      </c>
      <c r="D36" s="24">
        <f>SUM(D32:D35)</f>
        <v>1</v>
      </c>
    </row>
  </sheetData>
  <mergeCells count="22">
    <mergeCell ref="B24:B25"/>
    <mergeCell ref="B2:I2"/>
    <mergeCell ref="B11:I11"/>
    <mergeCell ref="B4:B5"/>
    <mergeCell ref="C4:D4"/>
    <mergeCell ref="E4:F4"/>
    <mergeCell ref="D21:E21"/>
    <mergeCell ref="A24:A25"/>
    <mergeCell ref="M29:Q30"/>
    <mergeCell ref="I14:I15"/>
    <mergeCell ref="G14:H14"/>
    <mergeCell ref="B14:B15"/>
    <mergeCell ref="C14:D14"/>
    <mergeCell ref="E14:F14"/>
    <mergeCell ref="B30:B31"/>
    <mergeCell ref="B22:C23"/>
    <mergeCell ref="G24:G25"/>
    <mergeCell ref="D27:E27"/>
    <mergeCell ref="B26:C27"/>
    <mergeCell ref="F22:G23"/>
    <mergeCell ref="C30:D30"/>
    <mergeCell ref="D22:E22"/>
  </mergeCells>
  <pageMargins left="0.75" right="0.75" top="1" bottom="1" header="0.5" footer="0.5"/>
  <pageSetup paperSize="9" scale="84"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indexed="23"/>
  </sheetPr>
  <dimension ref="A1:H29"/>
  <sheetViews>
    <sheetView zoomScaleNormal="100" workbookViewId="0"/>
  </sheetViews>
  <sheetFormatPr defaultColWidth="9.125" defaultRowHeight="13.6" customHeight="1"/>
  <cols>
    <col min="1" max="1" width="2.625" style="1" customWidth="1"/>
    <col min="2" max="2" width="16.125" style="1" customWidth="1"/>
    <col min="3" max="8" width="13.75" style="1" customWidth="1"/>
    <col min="9" max="16384" width="9.125" style="1"/>
  </cols>
  <sheetData>
    <row r="1" spans="1:8" ht="13.6" customHeight="1" thickBot="1">
      <c r="A1" s="5"/>
    </row>
    <row r="2" spans="1:8" ht="40.6" customHeight="1" thickBot="1">
      <c r="A2" s="5"/>
      <c r="B2" s="450" t="s">
        <v>128</v>
      </c>
      <c r="C2" s="451"/>
      <c r="D2" s="451"/>
      <c r="E2" s="451"/>
      <c r="F2" s="451"/>
      <c r="G2" s="451"/>
      <c r="H2" s="452"/>
    </row>
    <row r="3" spans="1:8" ht="13.6" customHeight="1" thickBot="1">
      <c r="A3" s="5"/>
    </row>
    <row r="4" spans="1:8" ht="27" customHeight="1">
      <c r="A4" s="5"/>
      <c r="B4" s="442" t="s">
        <v>131</v>
      </c>
      <c r="C4" s="457" t="s">
        <v>132</v>
      </c>
      <c r="D4" s="458"/>
      <c r="E4" s="457" t="s">
        <v>135</v>
      </c>
      <c r="F4" s="459"/>
      <c r="H4" s="7"/>
    </row>
    <row r="5" spans="1:8" ht="27" customHeight="1" thickBot="1">
      <c r="A5" s="5"/>
      <c r="B5" s="443"/>
      <c r="C5" s="23" t="s">
        <v>134</v>
      </c>
      <c r="D5" s="23" t="s">
        <v>133</v>
      </c>
      <c r="E5" s="23" t="s">
        <v>134</v>
      </c>
      <c r="F5" s="6" t="s">
        <v>133</v>
      </c>
      <c r="H5" s="7"/>
    </row>
    <row r="6" spans="1:8" ht="13.6" customHeight="1">
      <c r="A6" s="5"/>
      <c r="B6" s="116" t="s">
        <v>129</v>
      </c>
      <c r="C6" s="176">
        <v>30</v>
      </c>
      <c r="D6" s="87">
        <v>10</v>
      </c>
      <c r="E6" s="8">
        <v>26</v>
      </c>
      <c r="F6" s="87">
        <v>14</v>
      </c>
      <c r="H6" s="7"/>
    </row>
    <row r="7" spans="1:8" ht="13.6" customHeight="1" thickBot="1">
      <c r="A7" s="5"/>
      <c r="B7" s="114" t="s">
        <v>130</v>
      </c>
      <c r="C7" s="175">
        <v>70</v>
      </c>
      <c r="D7" s="174">
        <v>50</v>
      </c>
      <c r="E7" s="88">
        <v>30</v>
      </c>
      <c r="F7" s="87">
        <v>20</v>
      </c>
      <c r="H7" s="7"/>
    </row>
    <row r="8" spans="1:8" ht="13.6" customHeight="1" thickBot="1">
      <c r="A8" s="5"/>
      <c r="B8" s="2" t="s">
        <v>44</v>
      </c>
      <c r="C8" s="173">
        <f>SUM(C6:C7)</f>
        <v>100</v>
      </c>
      <c r="D8" s="172">
        <f>SUM(D6:D7)</f>
        <v>60</v>
      </c>
      <c r="E8" s="15" t="s">
        <v>0</v>
      </c>
      <c r="F8" s="85" t="s">
        <v>0</v>
      </c>
      <c r="H8" s="7"/>
    </row>
    <row r="9" spans="1:8" ht="13.6" customHeight="1" thickBot="1">
      <c r="A9" s="5"/>
    </row>
    <row r="10" spans="1:8" ht="32.4" customHeight="1" thickBot="1">
      <c r="A10" s="5"/>
      <c r="B10" s="450" t="s">
        <v>140</v>
      </c>
      <c r="C10" s="451"/>
      <c r="D10" s="451"/>
      <c r="E10" s="451"/>
      <c r="F10" s="451"/>
      <c r="G10" s="451"/>
      <c r="H10" s="452"/>
    </row>
    <row r="11" spans="1:8" s="3" customFormat="1" ht="13.6" customHeight="1" thickBot="1">
      <c r="B11" s="4"/>
      <c r="C11" s="4"/>
      <c r="D11" s="4"/>
      <c r="E11" s="4"/>
      <c r="F11" s="4"/>
      <c r="G11" s="4"/>
      <c r="H11" s="4"/>
    </row>
    <row r="12" spans="1:8" ht="13.6" customHeight="1" thickBot="1">
      <c r="A12" s="5"/>
    </row>
    <row r="13" spans="1:8" ht="27" customHeight="1">
      <c r="A13" s="5"/>
      <c r="B13" s="442" t="s">
        <v>131</v>
      </c>
      <c r="C13" s="457" t="s">
        <v>132</v>
      </c>
      <c r="D13" s="458"/>
      <c r="E13" s="457" t="s">
        <v>135</v>
      </c>
      <c r="F13" s="458"/>
      <c r="G13" s="541"/>
    </row>
    <row r="14" spans="1:8" ht="27.85" customHeight="1" thickBot="1">
      <c r="A14" s="5"/>
      <c r="B14" s="443"/>
      <c r="C14" s="23" t="s">
        <v>134</v>
      </c>
      <c r="D14" s="23" t="s">
        <v>133</v>
      </c>
      <c r="E14" s="23" t="s">
        <v>134</v>
      </c>
      <c r="F14" s="23" t="s">
        <v>133</v>
      </c>
      <c r="G14" s="542"/>
    </row>
    <row r="15" spans="1:8" ht="13.6" customHeight="1">
      <c r="A15" s="5"/>
      <c r="B15" s="116" t="s">
        <v>129</v>
      </c>
      <c r="C15" s="171">
        <v>30</v>
      </c>
      <c r="D15" s="167">
        <v>10</v>
      </c>
      <c r="E15" s="167">
        <v>26</v>
      </c>
      <c r="F15" s="167">
        <v>14</v>
      </c>
      <c r="G15" s="170"/>
    </row>
    <row r="16" spans="1:8" ht="13.6" customHeight="1" thickBot="1">
      <c r="A16" s="5"/>
      <c r="B16" s="114" t="s">
        <v>130</v>
      </c>
      <c r="C16" s="169">
        <v>70</v>
      </c>
      <c r="D16" s="168">
        <v>50</v>
      </c>
      <c r="E16" s="168">
        <v>30</v>
      </c>
      <c r="F16" s="167">
        <v>20</v>
      </c>
      <c r="G16" s="166"/>
    </row>
    <row r="17" spans="1:7" ht="13.6" customHeight="1" thickBot="1">
      <c r="A17" s="5"/>
      <c r="B17" s="2" t="s">
        <v>44</v>
      </c>
      <c r="C17" s="165">
        <f>SUM(C15:C16)</f>
        <v>100</v>
      </c>
      <c r="D17" s="164">
        <f>SUM(D15:D16)</f>
        <v>60</v>
      </c>
      <c r="E17" s="163"/>
      <c r="F17" s="163"/>
      <c r="G17" s="162"/>
    </row>
    <row r="18" spans="1:7" ht="13.6" customHeight="1" thickBot="1">
      <c r="A18" s="5"/>
    </row>
    <row r="19" spans="1:7" ht="13.6" customHeight="1">
      <c r="B19" s="421" t="s">
        <v>136</v>
      </c>
      <c r="C19" s="422"/>
      <c r="D19" s="444" t="s">
        <v>137</v>
      </c>
      <c r="E19" s="526"/>
      <c r="F19" s="533"/>
    </row>
    <row r="20" spans="1:7" ht="13.6" customHeight="1" thickBot="1">
      <c r="B20" s="423"/>
      <c r="C20" s="424"/>
      <c r="D20" s="82" t="s">
        <v>138</v>
      </c>
      <c r="E20" s="99" t="s">
        <v>139</v>
      </c>
      <c r="F20" s="534"/>
    </row>
    <row r="21" spans="1:7" ht="13.6" customHeight="1">
      <c r="B21" s="446" t="s">
        <v>54</v>
      </c>
      <c r="C21" s="161" t="s">
        <v>138</v>
      </c>
      <c r="D21" s="78"/>
      <c r="E21" s="97"/>
      <c r="F21" s="160"/>
    </row>
    <row r="22" spans="1:7" ht="13.6" customHeight="1" thickBot="1">
      <c r="B22" s="540"/>
      <c r="C22" s="159" t="s">
        <v>139</v>
      </c>
      <c r="D22" s="95"/>
      <c r="E22" s="96"/>
      <c r="F22" s="158"/>
    </row>
    <row r="23" spans="1:7" ht="14.25" customHeight="1" thickBot="1">
      <c r="B23" s="431"/>
      <c r="C23" s="432"/>
      <c r="D23" s="157"/>
      <c r="E23" s="156"/>
      <c r="F23" s="155"/>
    </row>
    <row r="24" spans="1:7" ht="13.6" customHeight="1" thickBot="1"/>
    <row r="25" spans="1:7" ht="13.6" customHeight="1">
      <c r="B25" s="442" t="s">
        <v>131</v>
      </c>
      <c r="C25" s="436"/>
      <c r="D25" s="437"/>
    </row>
    <row r="26" spans="1:7" ht="13.6" customHeight="1" thickBot="1">
      <c r="B26" s="443"/>
      <c r="C26" s="12"/>
      <c r="D26" s="30"/>
    </row>
    <row r="27" spans="1:7" ht="13.6" customHeight="1">
      <c r="B27" s="116" t="s">
        <v>129</v>
      </c>
      <c r="C27" s="154"/>
      <c r="D27" s="154"/>
    </row>
    <row r="28" spans="1:7" ht="13.6" customHeight="1" thickBot="1">
      <c r="B28" s="114" t="s">
        <v>130</v>
      </c>
      <c r="C28" s="154"/>
      <c r="D28" s="154"/>
    </row>
    <row r="29" spans="1:7" ht="13.6" customHeight="1" thickBot="1">
      <c r="B29" s="2" t="s">
        <v>44</v>
      </c>
      <c r="C29" s="153"/>
      <c r="D29" s="153"/>
    </row>
  </sheetData>
  <mergeCells count="16">
    <mergeCell ref="B10:H10"/>
    <mergeCell ref="B13:B14"/>
    <mergeCell ref="B2:H2"/>
    <mergeCell ref="B4:B5"/>
    <mergeCell ref="C4:D4"/>
    <mergeCell ref="E4:F4"/>
    <mergeCell ref="C13:D13"/>
    <mergeCell ref="E13:F13"/>
    <mergeCell ref="B23:C23"/>
    <mergeCell ref="B25:B26"/>
    <mergeCell ref="C25:D25"/>
    <mergeCell ref="G13:G14"/>
    <mergeCell ref="B19:C20"/>
    <mergeCell ref="D19:E19"/>
    <mergeCell ref="B21:B22"/>
    <mergeCell ref="F19:F20"/>
  </mergeCells>
  <pageMargins left="0.75" right="0.75" top="1" bottom="1" header="0.5" footer="0.5"/>
  <pageSetup paperSize="9" scale="8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indexed="23"/>
  </sheetPr>
  <dimension ref="A1:I43"/>
  <sheetViews>
    <sheetView zoomScaleNormal="100" workbookViewId="0"/>
  </sheetViews>
  <sheetFormatPr defaultColWidth="9.125" defaultRowHeight="13.6" customHeight="1"/>
  <cols>
    <col min="1" max="1" width="2.625" style="1" customWidth="1"/>
    <col min="2" max="2" width="17.875" style="1" bestFit="1" customWidth="1"/>
    <col min="3" max="6" width="13.75" style="1" customWidth="1"/>
    <col min="7" max="7" width="21.125" style="1" customWidth="1"/>
    <col min="8" max="8" width="18.75" style="1" customWidth="1"/>
    <col min="9" max="9" width="13.75" style="1" customWidth="1"/>
    <col min="10" max="16384" width="9.125" style="1"/>
  </cols>
  <sheetData>
    <row r="1" spans="1:9" ht="13.6" customHeight="1" thickBot="1">
      <c r="A1" s="5"/>
    </row>
    <row r="2" spans="1:9" ht="40.6" customHeight="1" thickBot="1">
      <c r="A2" s="5"/>
      <c r="B2" s="450" t="s">
        <v>143</v>
      </c>
      <c r="C2" s="451"/>
      <c r="D2" s="451"/>
      <c r="E2" s="451"/>
      <c r="F2" s="451"/>
      <c r="G2" s="451"/>
      <c r="H2" s="451"/>
      <c r="I2" s="452"/>
    </row>
    <row r="3" spans="1:9" ht="13.6" customHeight="1" thickBot="1">
      <c r="A3" s="5"/>
    </row>
    <row r="4" spans="1:9" ht="13.1">
      <c r="A4" s="5"/>
      <c r="B4" s="442" t="s">
        <v>131</v>
      </c>
      <c r="C4" s="543">
        <v>40725</v>
      </c>
      <c r="D4" s="458"/>
      <c r="E4" s="543">
        <v>41091</v>
      </c>
      <c r="F4" s="459"/>
      <c r="H4" s="7"/>
    </row>
    <row r="5" spans="1:9" ht="26.85" thickBot="1">
      <c r="A5" s="5"/>
      <c r="B5" s="443"/>
      <c r="C5" s="23" t="s">
        <v>141</v>
      </c>
      <c r="D5" s="23" t="s">
        <v>142</v>
      </c>
      <c r="E5" s="23" t="s">
        <v>141</v>
      </c>
      <c r="F5" s="6" t="s">
        <v>142</v>
      </c>
      <c r="H5" s="7"/>
    </row>
    <row r="6" spans="1:9" ht="13.6" customHeight="1">
      <c r="A6" s="5"/>
      <c r="B6" s="116" t="s">
        <v>144</v>
      </c>
      <c r="C6" s="10">
        <v>8000</v>
      </c>
      <c r="D6" s="87">
        <v>100</v>
      </c>
      <c r="E6" s="10">
        <v>15120</v>
      </c>
      <c r="F6" s="8">
        <v>180</v>
      </c>
      <c r="H6" s="7"/>
    </row>
    <row r="7" spans="1:9" ht="13.6" customHeight="1" thickBot="1">
      <c r="A7" s="5"/>
      <c r="B7" s="114" t="s">
        <v>145</v>
      </c>
      <c r="C7" s="11">
        <v>8000</v>
      </c>
      <c r="D7" s="174">
        <v>200</v>
      </c>
      <c r="E7" s="11">
        <v>6000</v>
      </c>
      <c r="F7" s="88">
        <v>120</v>
      </c>
      <c r="H7" s="7"/>
    </row>
    <row r="8" spans="1:9" ht="13.6" customHeight="1" thickBot="1">
      <c r="A8" s="5"/>
      <c r="B8" s="2" t="s">
        <v>44</v>
      </c>
      <c r="C8" s="86">
        <f>SUM(C6:C7)</f>
        <v>16000</v>
      </c>
      <c r="D8" s="172">
        <f>SUM(D6:D7)</f>
        <v>300</v>
      </c>
      <c r="E8" s="86">
        <f>SUM(E6:E7)</f>
        <v>21120</v>
      </c>
      <c r="F8" s="172">
        <f>SUM(F6:F7)</f>
        <v>300</v>
      </c>
      <c r="H8" s="7"/>
    </row>
    <row r="9" spans="1:9" ht="13.6" customHeight="1" thickBot="1">
      <c r="A9" s="5"/>
    </row>
    <row r="10" spans="1:9" ht="13.6" customHeight="1" thickBot="1">
      <c r="A10" s="5"/>
      <c r="B10" s="450" t="s">
        <v>148</v>
      </c>
      <c r="C10" s="451"/>
      <c r="D10" s="451"/>
      <c r="E10" s="451"/>
      <c r="F10" s="451"/>
      <c r="G10" s="451"/>
      <c r="H10" s="451"/>
      <c r="I10" s="452"/>
    </row>
    <row r="11" spans="1:9" s="3" customFormat="1" ht="13.6" customHeight="1" thickBot="1">
      <c r="B11" s="4"/>
      <c r="C11" s="4"/>
      <c r="D11" s="4"/>
      <c r="E11" s="4"/>
      <c r="F11" s="4"/>
      <c r="G11" s="4"/>
      <c r="H11" s="4"/>
    </row>
    <row r="12" spans="1:9" ht="13.6" customHeight="1" thickBot="1">
      <c r="A12" s="5"/>
    </row>
    <row r="13" spans="1:9" ht="13.1">
      <c r="A13" s="5"/>
      <c r="B13" s="442" t="s">
        <v>131</v>
      </c>
      <c r="C13" s="544">
        <v>40725</v>
      </c>
      <c r="D13" s="444"/>
      <c r="E13" s="544">
        <v>41091</v>
      </c>
      <c r="F13" s="444"/>
      <c r="G13" s="535" t="s">
        <v>146</v>
      </c>
      <c r="H13" s="458"/>
      <c r="I13" s="527"/>
    </row>
    <row r="14" spans="1:9" ht="27.85" customHeight="1" thickBot="1">
      <c r="A14" s="5"/>
      <c r="B14" s="443"/>
      <c r="C14" s="23" t="s">
        <v>141</v>
      </c>
      <c r="D14" s="23" t="s">
        <v>142</v>
      </c>
      <c r="E14" s="23" t="s">
        <v>141</v>
      </c>
      <c r="F14" s="23" t="s">
        <v>142</v>
      </c>
      <c r="G14" s="368">
        <v>40725</v>
      </c>
      <c r="H14" s="368">
        <v>41091</v>
      </c>
      <c r="I14" s="528"/>
    </row>
    <row r="15" spans="1:9" ht="13.6" customHeight="1">
      <c r="A15" s="5"/>
      <c r="B15" s="116" t="s">
        <v>144</v>
      </c>
      <c r="C15" s="13">
        <v>8000</v>
      </c>
      <c r="D15" s="167">
        <v>100</v>
      </c>
      <c r="E15" s="13">
        <v>15120</v>
      </c>
      <c r="F15" s="185">
        <v>180</v>
      </c>
      <c r="G15" s="181">
        <f>C15/D15</f>
        <v>80</v>
      </c>
      <c r="H15" s="181">
        <f>E15/F15</f>
        <v>84</v>
      </c>
      <c r="I15" s="184"/>
    </row>
    <row r="16" spans="1:9" ht="13.6" customHeight="1" thickBot="1">
      <c r="A16" s="5"/>
      <c r="B16" s="114" t="s">
        <v>145</v>
      </c>
      <c r="C16" s="14">
        <v>8000</v>
      </c>
      <c r="D16" s="168">
        <v>200</v>
      </c>
      <c r="E16" s="14">
        <v>6000</v>
      </c>
      <c r="F16" s="183">
        <v>120</v>
      </c>
      <c r="G16" s="182">
        <f>C16/D16</f>
        <v>40</v>
      </c>
      <c r="H16" s="181">
        <f>E16/F16</f>
        <v>50</v>
      </c>
      <c r="I16" s="180"/>
    </row>
    <row r="17" spans="1:9" ht="13.6" customHeight="1" thickBot="1">
      <c r="A17" s="5"/>
      <c r="B17" s="2" t="s">
        <v>44</v>
      </c>
      <c r="C17" s="136">
        <f>SUM(C15:C16)</f>
        <v>16000</v>
      </c>
      <c r="D17" s="164">
        <f>SUM(D15:D16)</f>
        <v>300</v>
      </c>
      <c r="E17" s="136">
        <f>SUM(E15:E16)</f>
        <v>21120</v>
      </c>
      <c r="F17" s="164">
        <f>SUM(F15:F16)</f>
        <v>300</v>
      </c>
      <c r="G17" s="179">
        <f>C17/D17</f>
        <v>53.333333333333336</v>
      </c>
      <c r="H17" s="179">
        <f>E17/F17</f>
        <v>70.400000000000006</v>
      </c>
      <c r="I17" s="162"/>
    </row>
    <row r="18" spans="1:9" ht="13.6" customHeight="1" thickBot="1">
      <c r="A18" s="5"/>
    </row>
    <row r="19" spans="1:9" ht="13.6" customHeight="1">
      <c r="B19" s="421" t="s">
        <v>165</v>
      </c>
      <c r="C19" s="422"/>
      <c r="D19" s="444" t="s">
        <v>147</v>
      </c>
      <c r="E19" s="526"/>
      <c r="F19" s="533"/>
    </row>
    <row r="20" spans="1:9" ht="13.6" customHeight="1" thickBot="1">
      <c r="B20" s="423"/>
      <c r="C20" s="424"/>
      <c r="D20" s="369">
        <v>40725</v>
      </c>
      <c r="E20" s="370">
        <v>41091</v>
      </c>
      <c r="F20" s="534"/>
    </row>
    <row r="21" spans="1:9" ht="13.6" customHeight="1">
      <c r="B21" s="446" t="s">
        <v>54</v>
      </c>
      <c r="C21" s="371">
        <v>40725</v>
      </c>
      <c r="D21" s="78"/>
      <c r="E21" s="97"/>
      <c r="F21" s="160"/>
    </row>
    <row r="22" spans="1:9" ht="13.6" customHeight="1" thickBot="1">
      <c r="B22" s="540"/>
      <c r="C22" s="372">
        <v>41091</v>
      </c>
      <c r="D22" s="95"/>
      <c r="E22" s="96"/>
      <c r="F22" s="158"/>
    </row>
    <row r="23" spans="1:9" ht="14.25" customHeight="1" thickBot="1">
      <c r="B23" s="431"/>
      <c r="C23" s="432"/>
      <c r="D23" s="157"/>
      <c r="E23" s="156"/>
      <c r="F23" s="155"/>
    </row>
    <row r="25" spans="1:9" ht="13.6" customHeight="1">
      <c r="A25" s="178"/>
    </row>
    <row r="43" spans="7:7" ht="13.6" customHeight="1">
      <c r="G43" s="177"/>
    </row>
  </sheetData>
  <mergeCells count="15">
    <mergeCell ref="B19:C20"/>
    <mergeCell ref="B10:I10"/>
    <mergeCell ref="B23:C23"/>
    <mergeCell ref="I13:I14"/>
    <mergeCell ref="D19:E19"/>
    <mergeCell ref="F19:F20"/>
    <mergeCell ref="B21:B22"/>
    <mergeCell ref="B13:B14"/>
    <mergeCell ref="C13:D13"/>
    <mergeCell ref="E13:F13"/>
    <mergeCell ref="B2:I2"/>
    <mergeCell ref="B4:B5"/>
    <mergeCell ref="C4:D4"/>
    <mergeCell ref="E4:F4"/>
    <mergeCell ref="G13:H13"/>
  </mergeCells>
  <pageMargins left="0.75" right="0.75" top="1" bottom="1" header="0.5" footer="0.5"/>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0" tint="-0.499984740745262"/>
  </sheetPr>
  <dimension ref="A1:H20"/>
  <sheetViews>
    <sheetView zoomScaleNormal="100" workbookViewId="0"/>
  </sheetViews>
  <sheetFormatPr defaultColWidth="9.125" defaultRowHeight="13.6" customHeight="1"/>
  <cols>
    <col min="1" max="1" width="2.625" style="1" customWidth="1"/>
    <col min="2" max="2" width="16.75" style="1" bestFit="1" customWidth="1"/>
    <col min="3" max="8" width="12.25" style="1" customWidth="1"/>
    <col min="9" max="16384" width="9.125" style="1"/>
  </cols>
  <sheetData>
    <row r="1" spans="1:8" ht="13.6" customHeight="1" thickBot="1">
      <c r="A1" s="5"/>
    </row>
    <row r="2" spans="1:8" ht="13.1" thickBot="1">
      <c r="A2" s="5"/>
      <c r="B2" s="450" t="s">
        <v>149</v>
      </c>
      <c r="C2" s="451"/>
      <c r="D2" s="451"/>
      <c r="E2" s="451"/>
      <c r="F2" s="451"/>
      <c r="G2" s="451"/>
      <c r="H2" s="452"/>
    </row>
    <row r="3" spans="1:8" ht="13.6" customHeight="1" thickBot="1">
      <c r="A3" s="5"/>
    </row>
    <row r="4" spans="1:8" ht="30.6" customHeight="1">
      <c r="A4" s="5"/>
      <c r="B4" s="442" t="s">
        <v>131</v>
      </c>
      <c r="C4" s="457" t="s">
        <v>154</v>
      </c>
      <c r="D4" s="458"/>
      <c r="E4" s="457" t="s">
        <v>153</v>
      </c>
      <c r="F4" s="459"/>
      <c r="H4" s="7"/>
    </row>
    <row r="5" spans="1:8" ht="13.75" thickBot="1">
      <c r="A5" s="5"/>
      <c r="B5" s="443"/>
      <c r="C5" s="23">
        <v>2008</v>
      </c>
      <c r="D5" s="23">
        <v>2010</v>
      </c>
      <c r="E5" s="23">
        <v>2008</v>
      </c>
      <c r="F5" s="6">
        <v>2010</v>
      </c>
      <c r="H5" s="7"/>
    </row>
    <row r="6" spans="1:8" ht="13.6" customHeight="1">
      <c r="A6" s="5"/>
      <c r="B6" s="9" t="s">
        <v>113</v>
      </c>
      <c r="C6" s="10">
        <v>131</v>
      </c>
      <c r="D6" s="87">
        <v>140</v>
      </c>
      <c r="E6" s="10">
        <v>87</v>
      </c>
      <c r="F6" s="10">
        <v>84</v>
      </c>
      <c r="H6" s="7"/>
    </row>
    <row r="7" spans="1:8" ht="13.6" customHeight="1" thickBot="1">
      <c r="A7" s="5"/>
      <c r="B7" s="152" t="s">
        <v>150</v>
      </c>
      <c r="C7" s="11">
        <v>130</v>
      </c>
      <c r="D7" s="174">
        <v>121</v>
      </c>
      <c r="E7" s="11">
        <v>13</v>
      </c>
      <c r="F7" s="11">
        <v>16</v>
      </c>
      <c r="H7" s="7"/>
    </row>
    <row r="8" spans="1:8" ht="13.6" customHeight="1" thickBot="1">
      <c r="A8" s="5"/>
      <c r="B8" s="2" t="s">
        <v>151</v>
      </c>
      <c r="C8" s="190" t="s">
        <v>0</v>
      </c>
      <c r="D8" s="85" t="s">
        <v>0</v>
      </c>
      <c r="E8" s="86">
        <f>SUM(E6:E7)</f>
        <v>100</v>
      </c>
      <c r="F8" s="86">
        <f>SUM(F6:F7)</f>
        <v>100</v>
      </c>
      <c r="H8" s="7"/>
    </row>
    <row r="9" spans="1:8" ht="13.6" customHeight="1" thickBot="1">
      <c r="A9" s="5"/>
    </row>
    <row r="10" spans="1:8" ht="34.200000000000003" customHeight="1" thickBot="1">
      <c r="A10" s="5"/>
      <c r="B10" s="450" t="s">
        <v>156</v>
      </c>
      <c r="C10" s="451"/>
      <c r="D10" s="451"/>
      <c r="E10" s="451"/>
      <c r="F10" s="451"/>
      <c r="G10" s="451"/>
      <c r="H10" s="452"/>
    </row>
    <row r="11" spans="1:8" s="3" customFormat="1" ht="13.6" customHeight="1" thickBot="1">
      <c r="B11" s="4"/>
      <c r="C11" s="4"/>
      <c r="D11" s="4"/>
      <c r="E11" s="4"/>
      <c r="F11" s="4"/>
      <c r="G11" s="4"/>
      <c r="H11" s="4"/>
    </row>
    <row r="12" spans="1:8" ht="13.6" customHeight="1" thickBot="1">
      <c r="A12" s="5"/>
    </row>
    <row r="13" spans="1:8" ht="13.6" customHeight="1">
      <c r="B13" s="421" t="s">
        <v>155</v>
      </c>
      <c r="C13" s="422"/>
      <c r="D13" s="444" t="s">
        <v>152</v>
      </c>
      <c r="E13" s="526"/>
      <c r="F13" s="433"/>
      <c r="G13" s="434"/>
    </row>
    <row r="14" spans="1:8" ht="13.6" customHeight="1" thickBot="1">
      <c r="B14" s="423"/>
      <c r="C14" s="424"/>
      <c r="D14" s="82">
        <v>2008</v>
      </c>
      <c r="E14" s="99">
        <v>2010</v>
      </c>
      <c r="F14" s="435"/>
      <c r="G14" s="432"/>
    </row>
    <row r="15" spans="1:8" ht="13.6" customHeight="1">
      <c r="B15" s="446" t="s">
        <v>54</v>
      </c>
      <c r="C15" s="81">
        <v>2008</v>
      </c>
      <c r="D15" s="78"/>
      <c r="E15" s="97"/>
      <c r="F15" s="75"/>
      <c r="G15" s="547"/>
    </row>
    <row r="16" spans="1:8" ht="13.6" customHeight="1" thickBot="1">
      <c r="B16" s="540"/>
      <c r="C16" s="129">
        <v>2010</v>
      </c>
      <c r="D16" s="95"/>
      <c r="E16" s="96"/>
      <c r="F16" s="189"/>
      <c r="G16" s="548"/>
    </row>
    <row r="17" spans="1:6" ht="14.25" customHeight="1">
      <c r="B17" s="429"/>
      <c r="C17" s="430"/>
      <c r="D17" s="75"/>
      <c r="E17" s="188"/>
    </row>
    <row r="18" spans="1:6" ht="13.6" customHeight="1" thickBot="1">
      <c r="B18" s="431"/>
      <c r="C18" s="432"/>
      <c r="D18" s="545"/>
      <c r="E18" s="546"/>
    </row>
    <row r="19" spans="1:6" ht="13.6" customHeight="1" thickBot="1"/>
    <row r="20" spans="1:6" ht="13.6" customHeight="1" thickBot="1">
      <c r="A20" s="1" t="s">
        <v>1</v>
      </c>
      <c r="B20" s="187"/>
      <c r="C20" s="186"/>
      <c r="D20" s="186"/>
      <c r="E20" s="186"/>
      <c r="F20" s="186"/>
    </row>
  </sheetData>
  <mergeCells count="12">
    <mergeCell ref="B17:C18"/>
    <mergeCell ref="F13:G14"/>
    <mergeCell ref="D18:E18"/>
    <mergeCell ref="G15:G16"/>
    <mergeCell ref="B2:H2"/>
    <mergeCell ref="B15:B16"/>
    <mergeCell ref="D13:E13"/>
    <mergeCell ref="C4:D4"/>
    <mergeCell ref="E4:F4"/>
    <mergeCell ref="B4:B5"/>
    <mergeCell ref="B13:C14"/>
    <mergeCell ref="B10:H10"/>
  </mergeCells>
  <pageMargins left="0.75" right="0.75" top="1" bottom="1" header="0.5" footer="0.5"/>
  <pageSetup paperSize="9" scale="94"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B379B-7FCE-4A18-BE7E-D305D617FDBB}">
  <sheetPr codeName="Sheet13">
    <tabColor rgb="FFC69962"/>
  </sheetPr>
  <dimension ref="B1:N30"/>
  <sheetViews>
    <sheetView topLeftCell="A5" zoomScale="160" zoomScaleNormal="160" workbookViewId="0">
      <selection activeCell="H20" sqref="H20:H23"/>
    </sheetView>
  </sheetViews>
  <sheetFormatPr defaultColWidth="9.125" defaultRowHeight="13.6" customHeight="1"/>
  <cols>
    <col min="1" max="1" width="2.625" style="237" customWidth="1"/>
    <col min="2" max="9" width="14.375" style="237" customWidth="1"/>
    <col min="10" max="16384" width="9.125" style="237"/>
  </cols>
  <sheetData>
    <row r="1" spans="2:14" ht="13.6" customHeight="1" thickBot="1"/>
    <row r="2" spans="2:14" ht="24.55" customHeight="1" thickBot="1">
      <c r="B2" s="571" t="s">
        <v>157</v>
      </c>
      <c r="C2" s="572"/>
      <c r="D2" s="572"/>
      <c r="E2" s="572"/>
      <c r="F2" s="572"/>
      <c r="G2" s="572"/>
      <c r="H2" s="572"/>
      <c r="I2" s="573"/>
      <c r="J2" s="238"/>
      <c r="K2" s="238"/>
      <c r="L2" s="238"/>
      <c r="M2" s="238"/>
      <c r="N2" s="238"/>
    </row>
    <row r="3" spans="2:14" ht="13.6" customHeight="1" thickBot="1">
      <c r="J3" s="238"/>
    </row>
    <row r="4" spans="2:14" ht="13.6" customHeight="1">
      <c r="B4" s="549" t="s">
        <v>106</v>
      </c>
      <c r="C4" s="565" t="s">
        <v>18</v>
      </c>
      <c r="D4" s="565"/>
      <c r="E4" s="566" t="s">
        <v>17</v>
      </c>
      <c r="F4" s="574"/>
      <c r="H4" s="238"/>
    </row>
    <row r="5" spans="2:14" ht="29.45" customHeight="1" thickBot="1">
      <c r="B5" s="550"/>
      <c r="C5" s="363" t="s">
        <v>158</v>
      </c>
      <c r="D5" s="363" t="s">
        <v>94</v>
      </c>
      <c r="E5" s="363" t="s">
        <v>158</v>
      </c>
      <c r="F5" s="364" t="s">
        <v>94</v>
      </c>
      <c r="H5" s="238"/>
    </row>
    <row r="6" spans="2:14" ht="13.6" customHeight="1">
      <c r="B6" s="241" t="s">
        <v>160</v>
      </c>
      <c r="C6" s="287">
        <v>406048</v>
      </c>
      <c r="D6" s="242">
        <v>20</v>
      </c>
      <c r="E6" s="287">
        <v>443512</v>
      </c>
      <c r="F6" s="242">
        <v>25</v>
      </c>
      <c r="H6" s="238"/>
    </row>
    <row r="7" spans="2:14" ht="13.6" customHeight="1" thickBot="1">
      <c r="B7" s="244" t="s">
        <v>161</v>
      </c>
      <c r="C7" s="286">
        <v>143142</v>
      </c>
      <c r="D7" s="248">
        <v>155</v>
      </c>
      <c r="E7" s="286">
        <v>46376</v>
      </c>
      <c r="F7" s="248">
        <v>53</v>
      </c>
      <c r="H7" s="238"/>
    </row>
    <row r="8" spans="2:14" ht="13.6" customHeight="1" thickBot="1">
      <c r="J8" s="238"/>
    </row>
    <row r="9" spans="2:14" ht="13.6" customHeight="1" thickBot="1">
      <c r="B9" s="571" t="s">
        <v>37</v>
      </c>
      <c r="C9" s="572"/>
      <c r="D9" s="572"/>
      <c r="E9" s="572"/>
      <c r="F9" s="572"/>
      <c r="G9" s="572"/>
      <c r="H9" s="572"/>
      <c r="I9" s="573"/>
      <c r="J9" s="238"/>
      <c r="K9" s="238"/>
      <c r="L9" s="238"/>
      <c r="M9" s="238"/>
      <c r="N9" s="238"/>
    </row>
    <row r="10" spans="2:14" s="205" customFormat="1" ht="13.6" customHeight="1" thickBot="1">
      <c r="B10" s="203"/>
      <c r="C10" s="203"/>
      <c r="D10" s="203"/>
      <c r="E10" s="203"/>
      <c r="F10" s="203"/>
      <c r="G10" s="203"/>
      <c r="H10" s="203"/>
      <c r="I10" s="203"/>
    </row>
    <row r="11" spans="2:14" ht="13.1" customHeight="1" thickBot="1"/>
    <row r="12" spans="2:14" ht="13.6" customHeight="1">
      <c r="B12" s="563" t="s">
        <v>106</v>
      </c>
      <c r="C12" s="565" t="s">
        <v>18</v>
      </c>
      <c r="D12" s="565"/>
      <c r="E12" s="565"/>
      <c r="F12" s="566" t="s">
        <v>17</v>
      </c>
      <c r="G12" s="567"/>
      <c r="H12" s="568"/>
      <c r="I12" s="569" t="s">
        <v>74</v>
      </c>
    </row>
    <row r="13" spans="2:14" ht="26.55" customHeight="1" thickBot="1">
      <c r="B13" s="564"/>
      <c r="C13" s="363" t="s">
        <v>158</v>
      </c>
      <c r="D13" s="363" t="s">
        <v>94</v>
      </c>
      <c r="E13" s="363" t="s">
        <v>159</v>
      </c>
      <c r="F13" s="363" t="s">
        <v>158</v>
      </c>
      <c r="G13" s="363" t="s">
        <v>94</v>
      </c>
      <c r="H13" s="363" t="s">
        <v>159</v>
      </c>
      <c r="I13" s="570"/>
    </row>
    <row r="14" spans="2:14" ht="13.6" customHeight="1">
      <c r="B14" s="241" t="s">
        <v>160</v>
      </c>
      <c r="C14" s="354">
        <v>406048</v>
      </c>
      <c r="D14" s="252">
        <v>20</v>
      </c>
      <c r="E14" s="373">
        <f>D14/(C14/100000)</f>
        <v>4.9255260461817318</v>
      </c>
      <c r="F14" s="354">
        <v>443512</v>
      </c>
      <c r="G14" s="374">
        <v>25</v>
      </c>
      <c r="H14" s="375">
        <f>G14/(F14/100000)</f>
        <v>5.6368260610761372</v>
      </c>
      <c r="I14" s="284">
        <f>H14-E14</f>
        <v>0.71130001489440531</v>
      </c>
    </row>
    <row r="15" spans="2:14" ht="13.6" customHeight="1" thickBot="1">
      <c r="B15" s="244" t="s">
        <v>161</v>
      </c>
      <c r="C15" s="305">
        <v>143142</v>
      </c>
      <c r="D15" s="376">
        <v>155</v>
      </c>
      <c r="E15" s="377">
        <f>D15/(C15/100000)</f>
        <v>108.28408154140644</v>
      </c>
      <c r="F15" s="305">
        <v>46376</v>
      </c>
      <c r="G15" s="378">
        <v>53</v>
      </c>
      <c r="H15" s="379">
        <f>G15/(F15/100000)</f>
        <v>114.28324995687424</v>
      </c>
      <c r="I15" s="284">
        <f t="shared" ref="I15:I16" si="0">H15-E15</f>
        <v>5.9991684154678069</v>
      </c>
    </row>
    <row r="16" spans="2:14" ht="13.6" customHeight="1" thickBot="1">
      <c r="B16" s="258" t="s">
        <v>44</v>
      </c>
      <c r="C16" s="283">
        <f>SUM(C14:C15)</f>
        <v>549190</v>
      </c>
      <c r="D16" s="282">
        <f>SUM(D14:D15)</f>
        <v>175</v>
      </c>
      <c r="E16" s="281">
        <f>D16/C16*100000</f>
        <v>31.865110435368454</v>
      </c>
      <c r="F16" s="283">
        <f>SUM(F14:F15)</f>
        <v>489888</v>
      </c>
      <c r="G16" s="282">
        <f>SUM(G14:G15)</f>
        <v>78</v>
      </c>
      <c r="H16" s="281">
        <f>G16/F16*100000</f>
        <v>15.922006662747403</v>
      </c>
      <c r="I16" s="581">
        <f t="shared" si="0"/>
        <v>-15.94310377262105</v>
      </c>
    </row>
    <row r="17" spans="2:7" ht="13.6" customHeight="1" thickBot="1"/>
    <row r="18" spans="2:7" ht="13.6" customHeight="1">
      <c r="B18" s="553" t="s">
        <v>162</v>
      </c>
      <c r="C18" s="554"/>
      <c r="D18" s="557" t="s">
        <v>20</v>
      </c>
      <c r="E18" s="558"/>
      <c r="F18" s="477" t="s">
        <v>177</v>
      </c>
      <c r="G18" s="478"/>
    </row>
    <row r="19" spans="2:7" ht="13.6" customHeight="1" thickBot="1">
      <c r="B19" s="555"/>
      <c r="C19" s="556"/>
      <c r="D19" s="380" t="s">
        <v>18</v>
      </c>
      <c r="E19" s="381" t="s">
        <v>17</v>
      </c>
      <c r="F19" s="479"/>
      <c r="G19" s="480"/>
    </row>
    <row r="20" spans="2:7" ht="13.6" customHeight="1" thickBot="1">
      <c r="B20" s="559" t="s">
        <v>19</v>
      </c>
      <c r="C20" s="365" t="s">
        <v>18</v>
      </c>
      <c r="D20" s="280">
        <f>E16</f>
        <v>31.865110435368454</v>
      </c>
      <c r="E20" s="279" cm="1">
        <f t="array" ref="E20">SUM(C14:C15*H14:H15)/C16</f>
        <v>33.954651238687404</v>
      </c>
      <c r="F20" s="276">
        <f>E20-D20</f>
        <v>2.0895408033189504</v>
      </c>
      <c r="G20" s="582">
        <f>AVERAGE(F20,F21)</f>
        <v>1.6507125013246871</v>
      </c>
    </row>
    <row r="21" spans="2:7" ht="13.6" customHeight="1" thickBot="1">
      <c r="B21" s="560"/>
      <c r="C21" s="366" t="s">
        <v>17</v>
      </c>
      <c r="D21" s="278" cm="1">
        <f t="array" ref="D21">SUM(F14:F15*E14:E15)/F16</f>
        <v>14.71012246341698</v>
      </c>
      <c r="E21" s="277">
        <f>H16</f>
        <v>15.922006662747403</v>
      </c>
      <c r="F21" s="276">
        <f>E21-D21</f>
        <v>1.2118841993304237</v>
      </c>
      <c r="G21" s="583"/>
    </row>
    <row r="22" spans="2:7" ht="13.6" customHeight="1">
      <c r="B22" s="485" t="s">
        <v>179</v>
      </c>
      <c r="C22" s="486"/>
      <c r="D22" s="276">
        <f>D21-D20</f>
        <v>-17.154987971951474</v>
      </c>
      <c r="E22" s="275">
        <f>E21-E20</f>
        <v>-18.032644575940001</v>
      </c>
    </row>
    <row r="23" spans="2:7" ht="13.6" customHeight="1" thickBot="1">
      <c r="B23" s="487"/>
      <c r="C23" s="480"/>
      <c r="D23" s="561">
        <f>AVERAGE(D22,E22)</f>
        <v>-17.593816273945738</v>
      </c>
      <c r="E23" s="562"/>
      <c r="G23" s="580">
        <f>G20+D23</f>
        <v>-15.94310377262105</v>
      </c>
    </row>
    <row r="26" spans="2:7" ht="13.6" customHeight="1">
      <c r="B26" s="549" t="s">
        <v>106</v>
      </c>
      <c r="C26" s="551" t="s">
        <v>54</v>
      </c>
      <c r="D26" s="552"/>
    </row>
    <row r="27" spans="2:7" ht="13.6" customHeight="1">
      <c r="B27" s="550"/>
      <c r="C27" s="382" t="s">
        <v>18</v>
      </c>
      <c r="D27" s="383" t="s">
        <v>17</v>
      </c>
    </row>
    <row r="28" spans="2:7" ht="13.6" customHeight="1">
      <c r="B28" s="241" t="s">
        <v>160</v>
      </c>
      <c r="C28" s="273">
        <f>C14/C$16</f>
        <v>0.73935796354631367</v>
      </c>
      <c r="D28" s="273">
        <f>F14/F$16</f>
        <v>0.90533346397543923</v>
      </c>
    </row>
    <row r="29" spans="2:7" ht="13.6" customHeight="1" thickBot="1">
      <c r="B29" s="247" t="s">
        <v>161</v>
      </c>
      <c r="C29" s="273">
        <f>C15/C$16</f>
        <v>0.26064203645368633</v>
      </c>
      <c r="D29" s="273">
        <f>F15/F$16</f>
        <v>9.466653602456071E-2</v>
      </c>
    </row>
    <row r="30" spans="2:7" ht="13.6" customHeight="1" thickBot="1">
      <c r="B30" s="258" t="s">
        <v>44</v>
      </c>
      <c r="C30" s="274">
        <f>SUM(C28:C29)</f>
        <v>1</v>
      </c>
      <c r="D30" s="274">
        <f>SUM(D28:D29)</f>
        <v>1</v>
      </c>
    </row>
  </sheetData>
  <mergeCells count="18">
    <mergeCell ref="B12:B13"/>
    <mergeCell ref="C12:E12"/>
    <mergeCell ref="F12:H12"/>
    <mergeCell ref="I12:I13"/>
    <mergeCell ref="B2:I2"/>
    <mergeCell ref="B4:B5"/>
    <mergeCell ref="C4:D4"/>
    <mergeCell ref="E4:F4"/>
    <mergeCell ref="B9:I9"/>
    <mergeCell ref="B26:B27"/>
    <mergeCell ref="C26:D26"/>
    <mergeCell ref="B18:C19"/>
    <mergeCell ref="D18:E18"/>
    <mergeCell ref="F18:G19"/>
    <mergeCell ref="B20:B21"/>
    <mergeCell ref="G20:G21"/>
    <mergeCell ref="B22:C23"/>
    <mergeCell ref="D23:E23"/>
  </mergeCells>
  <pageMargins left="0.75" right="0.75" top="1" bottom="1" header="0.5" footer="0.5"/>
  <pageSetup paperSize="9" scale="84" orientation="portrait"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21"/>
  </sheetPr>
  <dimension ref="A1:L28"/>
  <sheetViews>
    <sheetView topLeftCell="A2" zoomScale="160" zoomScaleNormal="160" workbookViewId="0">
      <selection activeCell="G20" sqref="G20"/>
    </sheetView>
  </sheetViews>
  <sheetFormatPr defaultColWidth="9.125" defaultRowHeight="13.6" customHeight="1"/>
  <cols>
    <col min="1" max="1" width="2.625" style="1" customWidth="1"/>
    <col min="2" max="6" width="11.75" style="1" customWidth="1"/>
    <col min="7" max="8" width="14.25" style="1" customWidth="1"/>
    <col min="9" max="16384" width="9.125" style="1"/>
  </cols>
  <sheetData>
    <row r="1" spans="1:10" ht="13.6" customHeight="1" thickBot="1">
      <c r="A1" s="5"/>
    </row>
    <row r="2" spans="1:10" ht="27" customHeight="1" thickBot="1">
      <c r="A2" s="5"/>
      <c r="B2" s="450" t="s">
        <v>49</v>
      </c>
      <c r="C2" s="451"/>
      <c r="D2" s="451"/>
      <c r="E2" s="451"/>
      <c r="F2" s="451"/>
      <c r="G2" s="451"/>
      <c r="H2" s="452"/>
    </row>
    <row r="3" spans="1:10" ht="13.6" customHeight="1" thickBot="1">
      <c r="A3" s="5"/>
    </row>
    <row r="4" spans="1:10" ht="13.6" customHeight="1">
      <c r="A4" s="5"/>
      <c r="B4" s="442" t="s">
        <v>50</v>
      </c>
      <c r="C4" s="457" t="s">
        <v>55</v>
      </c>
      <c r="D4" s="458"/>
      <c r="E4" s="457" t="s">
        <v>60</v>
      </c>
      <c r="F4" s="459"/>
      <c r="H4" s="7" t="s">
        <v>193</v>
      </c>
      <c r="J4" s="395" t="s">
        <v>198</v>
      </c>
    </row>
    <row r="5" spans="1:10" ht="13.75" thickBot="1">
      <c r="A5" s="5"/>
      <c r="B5" s="443"/>
      <c r="C5" s="23" t="s">
        <v>56</v>
      </c>
      <c r="D5" s="23" t="s">
        <v>57</v>
      </c>
      <c r="E5" s="23" t="s">
        <v>56</v>
      </c>
      <c r="F5" s="6" t="s">
        <v>57</v>
      </c>
      <c r="H5" s="7"/>
    </row>
    <row r="6" spans="1:10" ht="13.6" customHeight="1">
      <c r="A6" s="5"/>
      <c r="B6" s="16" t="s">
        <v>51</v>
      </c>
      <c r="C6" s="10">
        <v>200</v>
      </c>
      <c r="D6" s="90">
        <v>210</v>
      </c>
      <c r="E6" s="8">
        <v>330</v>
      </c>
      <c r="F6" s="87">
        <v>410</v>
      </c>
      <c r="H6" s="7"/>
      <c r="I6" s="399" t="s">
        <v>182</v>
      </c>
      <c r="J6" s="1" t="s">
        <v>194</v>
      </c>
    </row>
    <row r="7" spans="1:10" ht="13.6" customHeight="1">
      <c r="A7" s="5"/>
      <c r="B7" s="16" t="s">
        <v>52</v>
      </c>
      <c r="C7" s="10">
        <v>100</v>
      </c>
      <c r="D7" s="90">
        <v>60</v>
      </c>
      <c r="E7" s="8">
        <v>270</v>
      </c>
      <c r="F7" s="87">
        <v>340</v>
      </c>
      <c r="H7" s="7"/>
      <c r="I7" s="391" t="s">
        <v>184</v>
      </c>
      <c r="J7" s="1" t="s">
        <v>195</v>
      </c>
    </row>
    <row r="8" spans="1:10" ht="13.6" customHeight="1" thickBot="1">
      <c r="A8" s="5"/>
      <c r="B8" s="17" t="s">
        <v>53</v>
      </c>
      <c r="C8" s="11">
        <v>100</v>
      </c>
      <c r="D8" s="89">
        <v>30</v>
      </c>
      <c r="E8" s="88">
        <v>250</v>
      </c>
      <c r="F8" s="87">
        <v>300</v>
      </c>
      <c r="H8" s="7"/>
      <c r="I8" s="391" t="s">
        <v>185</v>
      </c>
      <c r="J8" s="1" t="s">
        <v>196</v>
      </c>
    </row>
    <row r="9" spans="1:10" ht="13.6" customHeight="1" thickBot="1">
      <c r="A9" s="5"/>
      <c r="B9" s="2" t="s">
        <v>44</v>
      </c>
      <c r="C9" s="86">
        <f>SUM(C6:C8)</f>
        <v>400</v>
      </c>
      <c r="D9" s="86">
        <f>SUM(D6:D8)</f>
        <v>300</v>
      </c>
      <c r="E9" s="15" t="s">
        <v>0</v>
      </c>
      <c r="F9" s="85" t="s">
        <v>0</v>
      </c>
      <c r="H9" s="7"/>
      <c r="I9" s="391" t="s">
        <v>187</v>
      </c>
      <c r="J9" s="1" t="s">
        <v>197</v>
      </c>
    </row>
    <row r="10" spans="1:10" ht="13.6" customHeight="1" thickBot="1">
      <c r="A10" s="5"/>
    </row>
    <row r="11" spans="1:10" ht="27" customHeight="1" thickBot="1">
      <c r="A11" s="5"/>
      <c r="B11" s="450" t="s">
        <v>59</v>
      </c>
      <c r="C11" s="451"/>
      <c r="D11" s="451"/>
      <c r="E11" s="451"/>
      <c r="F11" s="451"/>
      <c r="G11" s="451"/>
      <c r="H11" s="452"/>
    </row>
    <row r="12" spans="1:10" s="3" customFormat="1" ht="13.6" customHeight="1" thickBot="1">
      <c r="B12" s="4"/>
      <c r="C12" s="4"/>
      <c r="D12" s="4"/>
      <c r="E12" s="4"/>
      <c r="F12" s="4"/>
      <c r="G12" s="4"/>
      <c r="H12" s="4"/>
    </row>
    <row r="13" spans="1:10" ht="13.6" customHeight="1" thickBot="1">
      <c r="A13" s="5"/>
    </row>
    <row r="14" spans="1:10" ht="27" customHeight="1" thickBot="1">
      <c r="G14" s="84" t="s">
        <v>62</v>
      </c>
      <c r="H14" s="83" t="s">
        <v>58</v>
      </c>
    </row>
    <row r="15" spans="1:10" ht="13.6" customHeight="1">
      <c r="B15" s="421" t="s">
        <v>61</v>
      </c>
      <c r="C15" s="422"/>
      <c r="D15" s="444" t="s">
        <v>60</v>
      </c>
      <c r="E15" s="445"/>
      <c r="G15" s="455"/>
      <c r="H15" s="453" t="s">
        <v>204</v>
      </c>
    </row>
    <row r="16" spans="1:10" ht="13.6" customHeight="1" thickBot="1">
      <c r="B16" s="423"/>
      <c r="C16" s="424"/>
      <c r="D16" s="82" t="s">
        <v>56</v>
      </c>
      <c r="E16" s="79" t="s">
        <v>57</v>
      </c>
      <c r="G16" s="456"/>
      <c r="H16" s="454"/>
    </row>
    <row r="17" spans="2:12" ht="13.6" customHeight="1">
      <c r="B17" s="446" t="s">
        <v>54</v>
      </c>
      <c r="C17" s="81" t="s">
        <v>56</v>
      </c>
      <c r="D17" s="355" cm="1">
        <f t="array" ref="D17">SUM(C6:C8*E6:E8)/C9</f>
        <v>295</v>
      </c>
      <c r="E17" s="356" cm="1">
        <f t="array" ref="E17">SUM(C6:C8*F6:F8)/C9</f>
        <v>365</v>
      </c>
      <c r="G17" s="359"/>
      <c r="H17" s="80">
        <f>E17/D17</f>
        <v>1.2372881355932204</v>
      </c>
      <c r="J17" s="401" t="s">
        <v>202</v>
      </c>
    </row>
    <row r="18" spans="2:12" ht="14.25" customHeight="1" thickBot="1">
      <c r="B18" s="447"/>
      <c r="C18" s="79" t="s">
        <v>57</v>
      </c>
      <c r="D18" s="357" cm="1">
        <f t="array" ref="D18">SUM(D6:D8*E6:E8)/D9</f>
        <v>310</v>
      </c>
      <c r="E18" s="358" cm="1">
        <f t="array" ref="E18">SUM(D6:D8*F6:F8)/D9</f>
        <v>385</v>
      </c>
      <c r="G18" s="355"/>
      <c r="H18" s="77">
        <f>E18/D18</f>
        <v>1.2419354838709677</v>
      </c>
    </row>
    <row r="19" spans="2:12" ht="14.25" customHeight="1" thickBot="1">
      <c r="G19" s="360"/>
      <c r="H19" s="76">
        <f>SQRT(H17*H18)</f>
        <v>1.2396096318461605</v>
      </c>
      <c r="I19" s="1" t="s">
        <v>206</v>
      </c>
    </row>
    <row r="20" spans="2:12" ht="13.6" customHeight="1">
      <c r="B20" s="440"/>
      <c r="C20" s="441"/>
      <c r="D20" s="74"/>
      <c r="E20" s="361"/>
      <c r="F20" s="362"/>
      <c r="G20" s="359">
        <f>E18-D17</f>
        <v>90</v>
      </c>
      <c r="H20" s="73"/>
    </row>
    <row r="21" spans="2:12" ht="13.6" customHeight="1" thickBot="1">
      <c r="B21" s="448" t="s">
        <v>205</v>
      </c>
      <c r="C21" s="449"/>
      <c r="D21" s="72">
        <f>D18/D17</f>
        <v>1.0508474576271187</v>
      </c>
      <c r="E21" s="72">
        <f>E18/E17</f>
        <v>1.0547945205479452</v>
      </c>
      <c r="F21" s="71">
        <f>SQRT(D21*E21)</f>
        <v>1.0528191393761912</v>
      </c>
      <c r="G21" s="70"/>
      <c r="H21" s="69">
        <f>E18/D17</f>
        <v>1.3050847457627119</v>
      </c>
      <c r="J21" s="390" t="s">
        <v>199</v>
      </c>
      <c r="K21" s="403">
        <f>H21</f>
        <v>1.3050847457627119</v>
      </c>
      <c r="L21" s="1" t="s">
        <v>203</v>
      </c>
    </row>
    <row r="22" spans="2:12" ht="13.6" customHeight="1" thickBot="1">
      <c r="J22" s="390" t="s">
        <v>200</v>
      </c>
      <c r="K22" s="400">
        <f>H19</f>
        <v>1.2396096318461605</v>
      </c>
      <c r="L22" s="402" t="s">
        <v>207</v>
      </c>
    </row>
    <row r="23" spans="2:12" ht="13.6" customHeight="1">
      <c r="B23" s="442" t="s">
        <v>50</v>
      </c>
      <c r="C23" s="436"/>
      <c r="D23" s="437"/>
      <c r="J23" s="390" t="s">
        <v>201</v>
      </c>
      <c r="K23" s="400">
        <f>F21</f>
        <v>1.0528191393761912</v>
      </c>
      <c r="L23" s="1" t="s">
        <v>210</v>
      </c>
    </row>
    <row r="24" spans="2:12" ht="13.6" customHeight="1" thickBot="1">
      <c r="B24" s="443"/>
      <c r="C24" s="12"/>
      <c r="D24" s="30"/>
    </row>
    <row r="25" spans="2:12" ht="13.6" customHeight="1">
      <c r="B25" s="68" t="s">
        <v>51</v>
      </c>
      <c r="C25" s="65"/>
      <c r="D25" s="65"/>
      <c r="I25" s="1" t="s">
        <v>208</v>
      </c>
      <c r="J25" s="403">
        <f>K22*K23</f>
        <v>1.3050847457627119</v>
      </c>
      <c r="K25" s="400">
        <f>H17*E21</f>
        <v>1.3050847457627119</v>
      </c>
    </row>
    <row r="26" spans="2:12" ht="13.6" customHeight="1">
      <c r="B26" s="68" t="s">
        <v>52</v>
      </c>
      <c r="C26" s="65"/>
      <c r="D26" s="67"/>
      <c r="K26" s="1" t="s">
        <v>209</v>
      </c>
    </row>
    <row r="27" spans="2:12" ht="13.6" customHeight="1" thickBot="1">
      <c r="B27" s="66" t="s">
        <v>53</v>
      </c>
      <c r="C27" s="65"/>
      <c r="D27" s="64"/>
    </row>
    <row r="28" spans="2:12" ht="13.6" customHeight="1" thickBot="1">
      <c r="B28" s="2" t="s">
        <v>44</v>
      </c>
      <c r="C28" s="63"/>
      <c r="D28" s="63"/>
    </row>
  </sheetData>
  <mergeCells count="14">
    <mergeCell ref="B2:H2"/>
    <mergeCell ref="B11:H11"/>
    <mergeCell ref="H15:H16"/>
    <mergeCell ref="G15:G16"/>
    <mergeCell ref="B4:B5"/>
    <mergeCell ref="C4:D4"/>
    <mergeCell ref="E4:F4"/>
    <mergeCell ref="B20:C20"/>
    <mergeCell ref="B23:B24"/>
    <mergeCell ref="C23:D23"/>
    <mergeCell ref="D15:E15"/>
    <mergeCell ref="B17:B18"/>
    <mergeCell ref="B21:C21"/>
    <mergeCell ref="B15:C16"/>
  </mergeCells>
  <pageMargins left="0.75" right="0.75" top="1" bottom="1" header="0.5" footer="0.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705AD-160D-450C-8867-CB680B9ECCC2}">
  <sheetPr codeName="Sheet3">
    <tabColor theme="4"/>
  </sheetPr>
  <dimension ref="B1:N36"/>
  <sheetViews>
    <sheetView topLeftCell="A11" zoomScale="160" zoomScaleNormal="160" workbookViewId="0">
      <selection activeCell="F34" sqref="F34"/>
    </sheetView>
  </sheetViews>
  <sheetFormatPr defaultColWidth="9.125" defaultRowHeight="13.6" customHeight="1"/>
  <cols>
    <col min="1" max="1" width="2.625" style="237" customWidth="1"/>
    <col min="2" max="2" width="15.625" style="237" customWidth="1"/>
    <col min="3" max="3" width="14.375" style="237" customWidth="1"/>
    <col min="4" max="4" width="20.125" style="237" customWidth="1"/>
    <col min="5" max="9" width="14.375" style="237" customWidth="1"/>
    <col min="10" max="16384" width="9.125" style="237"/>
  </cols>
  <sheetData>
    <row r="1" spans="2:14" ht="13.6" customHeight="1" thickBot="1"/>
    <row r="2" spans="2:14" ht="13.6" customHeight="1" thickBot="1">
      <c r="B2" s="467" t="s">
        <v>63</v>
      </c>
      <c r="C2" s="468"/>
      <c r="D2" s="468"/>
      <c r="E2" s="468"/>
      <c r="F2" s="468"/>
      <c r="G2" s="468"/>
      <c r="H2" s="468"/>
      <c r="I2" s="469"/>
      <c r="J2" s="238"/>
      <c r="K2" s="238"/>
      <c r="L2" s="238"/>
      <c r="M2" s="238"/>
      <c r="N2" s="238"/>
    </row>
    <row r="3" spans="2:14" ht="13.6" customHeight="1" thickBot="1">
      <c r="J3" s="238"/>
    </row>
    <row r="4" spans="2:14" ht="13.6" customHeight="1">
      <c r="B4" s="460" t="s">
        <v>68</v>
      </c>
      <c r="C4" s="462" t="s">
        <v>66</v>
      </c>
      <c r="D4" s="462"/>
      <c r="E4" s="463" t="s">
        <v>67</v>
      </c>
      <c r="F4" s="470"/>
      <c r="H4" s="238"/>
    </row>
    <row r="5" spans="2:14" ht="36.65" customHeight="1" thickBot="1">
      <c r="B5" s="461"/>
      <c r="C5" s="239" t="s">
        <v>65</v>
      </c>
      <c r="D5" s="239" t="s">
        <v>64</v>
      </c>
      <c r="E5" s="239" t="s">
        <v>65</v>
      </c>
      <c r="F5" s="240" t="s">
        <v>64</v>
      </c>
      <c r="H5" s="238"/>
    </row>
    <row r="6" spans="2:14" ht="13.6" customHeight="1">
      <c r="B6" s="241" t="s">
        <v>69</v>
      </c>
      <c r="C6" s="242">
        <v>120</v>
      </c>
      <c r="D6" s="242">
        <v>900</v>
      </c>
      <c r="E6" s="243">
        <v>120</v>
      </c>
      <c r="F6" s="242">
        <v>880</v>
      </c>
    </row>
    <row r="7" spans="2:14" ht="13.6" customHeight="1">
      <c r="B7" s="241" t="s">
        <v>70</v>
      </c>
      <c r="C7" s="242">
        <v>280</v>
      </c>
      <c r="D7" s="242">
        <v>700</v>
      </c>
      <c r="E7" s="243">
        <v>270</v>
      </c>
      <c r="F7" s="242">
        <v>660</v>
      </c>
    </row>
    <row r="8" spans="2:14" ht="13.6" customHeight="1">
      <c r="B8" s="244" t="s">
        <v>71</v>
      </c>
      <c r="C8" s="245">
        <v>240</v>
      </c>
      <c r="D8" s="242">
        <v>560</v>
      </c>
      <c r="E8" s="246">
        <v>120</v>
      </c>
      <c r="F8" s="242">
        <v>540</v>
      </c>
    </row>
    <row r="9" spans="2:14" ht="13.6" customHeight="1" thickBot="1">
      <c r="B9" s="247" t="s">
        <v>72</v>
      </c>
      <c r="C9" s="248">
        <v>160</v>
      </c>
      <c r="D9" s="248">
        <v>410</v>
      </c>
      <c r="E9" s="249">
        <v>90</v>
      </c>
      <c r="F9" s="248">
        <v>400</v>
      </c>
    </row>
    <row r="10" spans="2:14" ht="13.6" customHeight="1" thickBot="1">
      <c r="J10" s="238"/>
    </row>
    <row r="11" spans="2:14" ht="82.15" customHeight="1" thickBot="1">
      <c r="B11" s="467" t="s">
        <v>73</v>
      </c>
      <c r="C11" s="468"/>
      <c r="D11" s="468"/>
      <c r="E11" s="468"/>
      <c r="F11" s="468"/>
      <c r="G11" s="468"/>
      <c r="H11" s="468"/>
      <c r="I11" s="469"/>
      <c r="J11" s="238"/>
      <c r="K11" s="238"/>
      <c r="L11" s="238"/>
      <c r="M11" s="238"/>
      <c r="N11" s="238"/>
    </row>
    <row r="12" spans="2:14" s="205" customFormat="1" ht="13.6" customHeight="1" thickBot="1">
      <c r="B12" s="203"/>
      <c r="C12" s="203"/>
      <c r="D12" s="203"/>
      <c r="E12" s="203"/>
      <c r="F12" s="203"/>
      <c r="G12" s="203"/>
      <c r="H12" s="203"/>
      <c r="I12" s="203"/>
    </row>
    <row r="13" spans="2:14" ht="13.6" customHeight="1" thickBot="1"/>
    <row r="14" spans="2:14" ht="13.6" customHeight="1">
      <c r="B14" s="460" t="s">
        <v>68</v>
      </c>
      <c r="C14" s="462" t="s">
        <v>66</v>
      </c>
      <c r="D14" s="462"/>
      <c r="E14" s="463" t="s">
        <v>67</v>
      </c>
      <c r="F14" s="464"/>
      <c r="G14" s="465" t="s">
        <v>74</v>
      </c>
      <c r="I14" s="391" t="s">
        <v>182</v>
      </c>
      <c r="J14" s="237" t="s">
        <v>76</v>
      </c>
    </row>
    <row r="15" spans="2:14" ht="13.6" customHeight="1" thickBot="1">
      <c r="B15" s="461"/>
      <c r="C15" s="239" t="s">
        <v>75</v>
      </c>
      <c r="D15" s="239" t="s">
        <v>76</v>
      </c>
      <c r="E15" s="239" t="s">
        <v>75</v>
      </c>
      <c r="F15" s="239" t="s">
        <v>76</v>
      </c>
      <c r="G15" s="466"/>
      <c r="I15" s="391" t="s">
        <v>184</v>
      </c>
      <c r="J15" s="237" t="s">
        <v>211</v>
      </c>
    </row>
    <row r="16" spans="2:14" ht="13.6" customHeight="1">
      <c r="B16" s="241" t="s">
        <v>69</v>
      </c>
      <c r="C16" s="250">
        <v>120</v>
      </c>
      <c r="D16" s="250">
        <v>900</v>
      </c>
      <c r="E16" s="251">
        <v>120</v>
      </c>
      <c r="F16" s="250">
        <v>880</v>
      </c>
      <c r="G16" s="252">
        <f>F16-D16</f>
        <v>-20</v>
      </c>
      <c r="I16" s="391" t="s">
        <v>185</v>
      </c>
      <c r="J16" s="237" t="s">
        <v>212</v>
      </c>
    </row>
    <row r="17" spans="2:10" ht="13.6" customHeight="1">
      <c r="B17" s="241" t="s">
        <v>70</v>
      </c>
      <c r="C17" s="250">
        <v>280</v>
      </c>
      <c r="D17" s="250">
        <v>700</v>
      </c>
      <c r="E17" s="251">
        <v>270</v>
      </c>
      <c r="F17" s="250">
        <v>660</v>
      </c>
      <c r="G17" s="252">
        <f t="shared" ref="G17:G20" si="0">F17-D17</f>
        <v>-40</v>
      </c>
      <c r="I17" s="391" t="s">
        <v>187</v>
      </c>
      <c r="J17" s="237" t="s">
        <v>213</v>
      </c>
    </row>
    <row r="18" spans="2:10" ht="13.6" customHeight="1">
      <c r="B18" s="244" t="s">
        <v>71</v>
      </c>
      <c r="C18" s="253">
        <v>240</v>
      </c>
      <c r="D18" s="250">
        <v>560</v>
      </c>
      <c r="E18" s="254">
        <v>120</v>
      </c>
      <c r="F18" s="250">
        <v>540</v>
      </c>
      <c r="G18" s="252">
        <f t="shared" si="0"/>
        <v>-20</v>
      </c>
    </row>
    <row r="19" spans="2:10" ht="13.6" customHeight="1" thickBot="1">
      <c r="B19" s="255" t="s">
        <v>72</v>
      </c>
      <c r="C19" s="256">
        <v>160</v>
      </c>
      <c r="D19" s="250">
        <v>410</v>
      </c>
      <c r="E19" s="257">
        <v>90</v>
      </c>
      <c r="F19" s="250">
        <v>400</v>
      </c>
      <c r="G19" s="252">
        <f t="shared" si="0"/>
        <v>-10</v>
      </c>
    </row>
    <row r="20" spans="2:10" ht="13.6" customHeight="1" thickBot="1">
      <c r="B20" s="258" t="s">
        <v>44</v>
      </c>
      <c r="C20" s="259">
        <f>SUM(C16:C19)</f>
        <v>800</v>
      </c>
      <c r="D20" s="405" cm="1">
        <f t="array" ref="D20">SUM(C16:C19*D16:D19)/C20</f>
        <v>630</v>
      </c>
      <c r="E20" s="259">
        <f t="shared" ref="E20" si="1">SUM(E16:E19)</f>
        <v>600</v>
      </c>
      <c r="F20" s="405" cm="1">
        <f t="array" ref="F20">SUM(E16:E19*F16:F19)/E20</f>
        <v>641</v>
      </c>
      <c r="G20" s="252">
        <f t="shared" si="0"/>
        <v>11</v>
      </c>
    </row>
    <row r="21" spans="2:10" ht="13.6" customHeight="1" thickBot="1"/>
    <row r="22" spans="2:10" ht="13.6" customHeight="1">
      <c r="B22" s="473" t="s">
        <v>77</v>
      </c>
      <c r="C22" s="474"/>
      <c r="D22" s="464" t="s">
        <v>76</v>
      </c>
      <c r="E22" s="463"/>
      <c r="F22" s="477" t="s">
        <v>177</v>
      </c>
      <c r="G22" s="478"/>
    </row>
    <row r="23" spans="2:10" ht="13.6" customHeight="1" thickBot="1">
      <c r="B23" s="475"/>
      <c r="C23" s="476"/>
      <c r="D23" s="260" t="s">
        <v>66</v>
      </c>
      <c r="E23" s="261" t="s">
        <v>67</v>
      </c>
      <c r="F23" s="479"/>
      <c r="G23" s="480"/>
    </row>
    <row r="24" spans="2:10" ht="13.6" customHeight="1" thickBot="1">
      <c r="B24" s="481" t="s">
        <v>75</v>
      </c>
      <c r="C24" s="262" t="s">
        <v>66</v>
      </c>
      <c r="D24" s="263">
        <f>D20</f>
        <v>630</v>
      </c>
      <c r="E24" s="264" cm="1">
        <f t="array" ref="E24">SUM(C16:C19*F16:F19)/C20</f>
        <v>605</v>
      </c>
      <c r="F24" s="265">
        <f>E24-D24</f>
        <v>-25</v>
      </c>
      <c r="G24" s="483">
        <f>AVERAGE(F24,F25)</f>
        <v>-26.25</v>
      </c>
    </row>
    <row r="25" spans="2:10" ht="13.6" customHeight="1" thickBot="1">
      <c r="B25" s="482"/>
      <c r="C25" s="267" t="s">
        <v>67</v>
      </c>
      <c r="D25" s="268" cm="1">
        <f t="array" ref="D25">SUM(E16:E19*D16:D19)/E20</f>
        <v>668.5</v>
      </c>
      <c r="E25" s="269">
        <f>F20</f>
        <v>641</v>
      </c>
      <c r="F25" s="265">
        <f>E25-D25</f>
        <v>-27.5</v>
      </c>
      <c r="G25" s="484"/>
    </row>
    <row r="26" spans="2:10" ht="14.25" customHeight="1">
      <c r="B26" s="485" t="s">
        <v>179</v>
      </c>
      <c r="C26" s="486"/>
      <c r="D26" s="265">
        <f>D25-D24</f>
        <v>38.5</v>
      </c>
      <c r="E26" s="265">
        <f>E25-E24</f>
        <v>36</v>
      </c>
      <c r="F26" s="265"/>
      <c r="G26" s="266"/>
    </row>
    <row r="27" spans="2:10" ht="13.6" customHeight="1" thickBot="1">
      <c r="B27" s="487"/>
      <c r="C27" s="480"/>
      <c r="D27" s="488">
        <f>AVERAGE(D26:E26)</f>
        <v>37.25</v>
      </c>
      <c r="E27" s="489"/>
      <c r="F27" s="270"/>
      <c r="G27" s="406">
        <f>G24+D27</f>
        <v>11</v>
      </c>
    </row>
    <row r="29" spans="2:10" ht="13.6" customHeight="1" thickBot="1"/>
    <row r="30" spans="2:10" ht="13.6" customHeight="1">
      <c r="B30" s="460" t="s">
        <v>68</v>
      </c>
      <c r="C30" s="471" t="s">
        <v>216</v>
      </c>
      <c r="D30" s="472"/>
    </row>
    <row r="31" spans="2:10" ht="13.6" customHeight="1" thickBot="1">
      <c r="B31" s="461"/>
      <c r="C31" s="271" t="s">
        <v>214</v>
      </c>
      <c r="D31" s="272" t="s">
        <v>215</v>
      </c>
    </row>
    <row r="32" spans="2:10" ht="13.6" customHeight="1">
      <c r="B32" s="241" t="s">
        <v>69</v>
      </c>
      <c r="C32" s="404">
        <f>C16/C$20</f>
        <v>0.15</v>
      </c>
      <c r="D32" s="404">
        <f>E16/E$20</f>
        <v>0.2</v>
      </c>
    </row>
    <row r="33" spans="2:4" ht="13.6" customHeight="1">
      <c r="B33" s="241" t="s">
        <v>70</v>
      </c>
      <c r="C33" s="404">
        <f>C17/C$20</f>
        <v>0.35</v>
      </c>
      <c r="D33" s="404">
        <f>E17/E$20</f>
        <v>0.45</v>
      </c>
    </row>
    <row r="34" spans="2:4" ht="13.6" customHeight="1">
      <c r="B34" s="244" t="s">
        <v>71</v>
      </c>
      <c r="C34" s="575">
        <f t="shared" ref="C34:C35" si="2">C18/C$20</f>
        <v>0.3</v>
      </c>
      <c r="D34" s="575">
        <f t="shared" ref="D34:D35" si="3">E18/E$20</f>
        <v>0.2</v>
      </c>
    </row>
    <row r="35" spans="2:4" ht="13.6" customHeight="1" thickBot="1">
      <c r="B35" s="255" t="s">
        <v>72</v>
      </c>
      <c r="C35" s="575">
        <f t="shared" si="2"/>
        <v>0.2</v>
      </c>
      <c r="D35" s="575">
        <f t="shared" si="3"/>
        <v>0.15</v>
      </c>
    </row>
    <row r="36" spans="2:4" ht="13.6" customHeight="1" thickBot="1">
      <c r="B36" s="258" t="s">
        <v>44</v>
      </c>
      <c r="C36" s="274">
        <f>SUM(C32:C35)</f>
        <v>1</v>
      </c>
      <c r="D36" s="274">
        <f>SUM(D32:D35)</f>
        <v>1</v>
      </c>
    </row>
  </sheetData>
  <mergeCells count="18">
    <mergeCell ref="B30:B31"/>
    <mergeCell ref="C30:D30"/>
    <mergeCell ref="B22:C23"/>
    <mergeCell ref="D22:E22"/>
    <mergeCell ref="F22:G23"/>
    <mergeCell ref="B24:B25"/>
    <mergeCell ref="G24:G25"/>
    <mergeCell ref="B26:C27"/>
    <mergeCell ref="D27:E27"/>
    <mergeCell ref="B14:B15"/>
    <mergeCell ref="C14:D14"/>
    <mergeCell ref="E14:F14"/>
    <mergeCell ref="G14:G15"/>
    <mergeCell ref="B2:I2"/>
    <mergeCell ref="B4:B5"/>
    <mergeCell ref="C4:D4"/>
    <mergeCell ref="E4:F4"/>
    <mergeCell ref="B11:I11"/>
  </mergeCells>
  <pageMargins left="0.75" right="0.75" top="1" bottom="1" header="0.5" footer="0.5"/>
  <pageSetup paperSize="9" scale="84"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E742B-1E80-4EA6-B69D-F8A818C6E6C5}">
  <sheetPr codeName="Sheet4">
    <tabColor theme="4"/>
  </sheetPr>
  <dimension ref="B1:O41"/>
  <sheetViews>
    <sheetView topLeftCell="A5" zoomScale="160" zoomScaleNormal="160" workbookViewId="0">
      <selection activeCell="I17" sqref="I17"/>
    </sheetView>
  </sheetViews>
  <sheetFormatPr defaultColWidth="9.125" defaultRowHeight="13.6" customHeight="1"/>
  <cols>
    <col min="1" max="1" width="2.625" style="237" customWidth="1"/>
    <col min="2" max="3" width="14.375" style="237" customWidth="1"/>
    <col min="4" max="4" width="16.625" style="237" customWidth="1"/>
    <col min="5" max="5" width="14.375" style="237" customWidth="1"/>
    <col min="6" max="6" width="16.75" style="237" customWidth="1"/>
    <col min="7" max="7" width="14.375" style="237" customWidth="1"/>
    <col min="8" max="16384" width="9.125" style="237"/>
  </cols>
  <sheetData>
    <row r="1" spans="2:8" ht="13.6" customHeight="1" thickBot="1"/>
    <row r="2" spans="2:8" ht="26.55" customHeight="1" thickBot="1">
      <c r="B2" s="467" t="s">
        <v>78</v>
      </c>
      <c r="C2" s="468"/>
      <c r="D2" s="468"/>
      <c r="E2" s="468"/>
      <c r="F2" s="468"/>
      <c r="G2" s="469"/>
    </row>
    <row r="3" spans="2:8" ht="13.6" customHeight="1" thickBot="1">
      <c r="H3" s="238"/>
    </row>
    <row r="4" spans="2:8" ht="13.6" customHeight="1">
      <c r="B4" s="460" t="s">
        <v>38</v>
      </c>
      <c r="C4" s="462" t="s">
        <v>79</v>
      </c>
      <c r="D4" s="462"/>
      <c r="E4" s="463" t="s">
        <v>80</v>
      </c>
      <c r="F4" s="470"/>
    </row>
    <row r="5" spans="2:8" ht="29.45" customHeight="1" thickBot="1">
      <c r="B5" s="461"/>
      <c r="C5" s="308" t="s">
        <v>81</v>
      </c>
      <c r="D5" s="308" t="s">
        <v>82</v>
      </c>
      <c r="E5" s="308" t="s">
        <v>81</v>
      </c>
      <c r="F5" s="307" t="s">
        <v>82</v>
      </c>
    </row>
    <row r="6" spans="2:8" ht="13.6" customHeight="1">
      <c r="B6" s="241" t="s">
        <v>83</v>
      </c>
      <c r="C6" s="306">
        <v>4.9299999999999997E-2</v>
      </c>
      <c r="D6" s="305">
        <v>314813</v>
      </c>
      <c r="E6" s="306">
        <v>0.1215</v>
      </c>
      <c r="F6" s="305">
        <v>507413</v>
      </c>
    </row>
    <row r="7" spans="2:8" ht="13.6" customHeight="1">
      <c r="B7" s="241" t="s">
        <v>22</v>
      </c>
      <c r="C7" s="306">
        <v>0.13100000000000001</v>
      </c>
      <c r="D7" s="305">
        <v>387328</v>
      </c>
      <c r="E7" s="306">
        <v>0.25309999999999999</v>
      </c>
      <c r="F7" s="305">
        <v>669014</v>
      </c>
    </row>
    <row r="8" spans="2:8" ht="13.6" customHeight="1">
      <c r="B8" s="244" t="s">
        <v>21</v>
      </c>
      <c r="C8" s="306">
        <v>0.36370000000000002</v>
      </c>
      <c r="D8" s="305">
        <v>437198</v>
      </c>
      <c r="E8" s="306">
        <v>0.32940000000000003</v>
      </c>
      <c r="F8" s="305">
        <v>715227</v>
      </c>
    </row>
    <row r="9" spans="2:8" ht="13.6" customHeight="1" thickBot="1">
      <c r="B9" s="247" t="s">
        <v>84</v>
      </c>
      <c r="C9" s="304">
        <v>0.45600000000000002</v>
      </c>
      <c r="D9" s="303">
        <v>503108</v>
      </c>
      <c r="E9" s="304">
        <v>0.2959</v>
      </c>
      <c r="F9" s="303">
        <v>715251</v>
      </c>
    </row>
    <row r="10" spans="2:8" ht="13.6" customHeight="1" thickBot="1">
      <c r="H10" s="238"/>
    </row>
    <row r="11" spans="2:8" ht="13.1" thickBot="1">
      <c r="B11" s="467" t="s">
        <v>37</v>
      </c>
      <c r="C11" s="468"/>
      <c r="D11" s="468"/>
      <c r="E11" s="468"/>
      <c r="F11" s="468"/>
      <c r="G11" s="469"/>
    </row>
    <row r="12" spans="2:8" s="205" customFormat="1" ht="13.6" customHeight="1" thickBot="1">
      <c r="B12" s="203"/>
      <c r="C12" s="203"/>
      <c r="D12" s="203"/>
      <c r="E12" s="203"/>
      <c r="F12" s="203"/>
      <c r="G12" s="203"/>
    </row>
    <row r="13" spans="2:8" ht="13.6" customHeight="1" thickBot="1"/>
    <row r="14" spans="2:8" ht="13.6" customHeight="1">
      <c r="B14" s="494" t="s">
        <v>38</v>
      </c>
      <c r="C14" s="463" t="s">
        <v>79</v>
      </c>
      <c r="D14" s="464"/>
      <c r="E14" s="463" t="s">
        <v>80</v>
      </c>
      <c r="F14" s="464"/>
      <c r="G14" s="465" t="s">
        <v>85</v>
      </c>
    </row>
    <row r="15" spans="2:8" ht="26.55" customHeight="1" thickBot="1">
      <c r="B15" s="495"/>
      <c r="C15" s="239" t="s">
        <v>81</v>
      </c>
      <c r="D15" s="239" t="s">
        <v>82</v>
      </c>
      <c r="E15" s="239" t="s">
        <v>81</v>
      </c>
      <c r="F15" s="239" t="s">
        <v>82</v>
      </c>
      <c r="G15" s="466"/>
    </row>
    <row r="16" spans="2:8" ht="13.6" customHeight="1">
      <c r="B16" s="241" t="s">
        <v>83</v>
      </c>
      <c r="C16" s="302">
        <v>4.9299999999999997E-2</v>
      </c>
      <c r="D16" s="285">
        <v>314813</v>
      </c>
      <c r="E16" s="302">
        <v>0.1215</v>
      </c>
      <c r="F16" s="285">
        <v>507413</v>
      </c>
      <c r="G16" s="299">
        <f>F16/D16</f>
        <v>1.6117917620936875</v>
      </c>
      <c r="H16" s="577">
        <f>D16/F16</f>
        <v>0.62042754127308519</v>
      </c>
    </row>
    <row r="17" spans="2:15" ht="13.6" customHeight="1">
      <c r="B17" s="241" t="s">
        <v>22</v>
      </c>
      <c r="C17" s="302">
        <v>0.13100000000000001</v>
      </c>
      <c r="D17" s="285">
        <v>387328</v>
      </c>
      <c r="E17" s="302">
        <v>0.25309999999999999</v>
      </c>
      <c r="F17" s="285">
        <v>669014</v>
      </c>
      <c r="G17" s="299">
        <f t="shared" ref="G17:G20" si="0">F17/D17</f>
        <v>1.7272544200264375</v>
      </c>
      <c r="H17" s="577">
        <f t="shared" ref="H17:H20" si="1">D17/F17</f>
        <v>0.57895350470991636</v>
      </c>
      <c r="K17" s="289"/>
      <c r="L17" s="288"/>
      <c r="M17" s="289"/>
      <c r="N17" s="288"/>
      <c r="O17" s="289"/>
    </row>
    <row r="18" spans="2:15" ht="13.6" customHeight="1">
      <c r="B18" s="244" t="s">
        <v>21</v>
      </c>
      <c r="C18" s="301">
        <v>0.36370000000000002</v>
      </c>
      <c r="D18" s="285">
        <v>437198</v>
      </c>
      <c r="E18" s="301">
        <v>0.32940000000000003</v>
      </c>
      <c r="F18" s="285">
        <v>715227</v>
      </c>
      <c r="G18" s="299">
        <f t="shared" si="0"/>
        <v>1.6359338331831343</v>
      </c>
      <c r="H18" s="577">
        <f t="shared" si="1"/>
        <v>0.61127166619828388</v>
      </c>
      <c r="K18" s="289"/>
      <c r="L18" s="288"/>
      <c r="M18" s="289"/>
      <c r="N18" s="288"/>
      <c r="O18" s="289"/>
    </row>
    <row r="19" spans="2:15" ht="13.6" customHeight="1" thickBot="1">
      <c r="B19" s="255" t="s">
        <v>84</v>
      </c>
      <c r="C19" s="300">
        <v>0.45600000000000002</v>
      </c>
      <c r="D19" s="285">
        <v>503108</v>
      </c>
      <c r="E19" s="300">
        <v>0.2959</v>
      </c>
      <c r="F19" s="285">
        <v>715251</v>
      </c>
      <c r="G19" s="299">
        <f t="shared" si="0"/>
        <v>1.4216649307902081</v>
      </c>
      <c r="H19" s="577">
        <f t="shared" si="1"/>
        <v>0.703400624396191</v>
      </c>
      <c r="K19" s="289"/>
      <c r="L19" s="288"/>
      <c r="M19" s="289"/>
      <c r="N19" s="288"/>
      <c r="O19" s="289"/>
    </row>
    <row r="20" spans="2:15" ht="13.6" customHeight="1" thickBot="1">
      <c r="B20" s="258" t="s">
        <v>44</v>
      </c>
      <c r="C20" s="298">
        <f>SUM(C16:C19)</f>
        <v>1</v>
      </c>
      <c r="D20" s="283" cm="1">
        <f t="array" ref="D20">SUM(C16:C19*D16:D19)/100%</f>
        <v>454686.40950000007</v>
      </c>
      <c r="E20" s="298">
        <f>SUM(E16:E19)</f>
        <v>0.99990000000000001</v>
      </c>
      <c r="F20" s="283" cm="1">
        <f t="array" ref="F20">SUM(E16:E19*F16:F19)/100%</f>
        <v>678216.66760000004</v>
      </c>
      <c r="G20" s="576">
        <f t="shared" si="0"/>
        <v>1.4916141178396052</v>
      </c>
      <c r="H20" s="577">
        <f t="shared" si="1"/>
        <v>0.67041467899778295</v>
      </c>
      <c r="K20" s="289"/>
      <c r="L20" s="288"/>
      <c r="M20" s="289"/>
      <c r="N20" s="288"/>
      <c r="O20" s="289"/>
    </row>
    <row r="21" spans="2:15" ht="13.6" customHeight="1" thickBot="1">
      <c r="K21" s="289"/>
      <c r="L21" s="288"/>
      <c r="M21" s="289"/>
      <c r="N21" s="288"/>
      <c r="O21" s="289"/>
    </row>
    <row r="22" spans="2:15" ht="13.6" customHeight="1">
      <c r="B22" s="473" t="s">
        <v>87</v>
      </c>
      <c r="C22" s="474"/>
      <c r="D22" s="464" t="s">
        <v>76</v>
      </c>
      <c r="E22" s="463"/>
      <c r="F22" s="477" t="s">
        <v>204</v>
      </c>
      <c r="G22" s="478"/>
    </row>
    <row r="23" spans="2:15" ht="13.6" customHeight="1" thickBot="1">
      <c r="B23" s="475"/>
      <c r="C23" s="476"/>
      <c r="D23" s="260" t="s">
        <v>86</v>
      </c>
      <c r="E23" s="261" t="s">
        <v>88</v>
      </c>
      <c r="F23" s="479"/>
      <c r="G23" s="480"/>
    </row>
    <row r="24" spans="2:15" ht="13.6" customHeight="1" thickBot="1">
      <c r="B24" s="481" t="s">
        <v>89</v>
      </c>
      <c r="C24" s="262" t="s">
        <v>86</v>
      </c>
      <c r="D24" s="297">
        <f>D20</f>
        <v>454686.40950000007</v>
      </c>
      <c r="E24" s="296" cm="1">
        <f t="array" ref="E24">SUM(C16:C19*F16:F19)/C20</f>
        <v>698938.81080000009</v>
      </c>
      <c r="F24" s="293">
        <f>E24/D24</f>
        <v>1.5371887001606104</v>
      </c>
      <c r="G24" s="490">
        <f>AVERAGE(F24,F25)</f>
        <v>1.5587524379005657</v>
      </c>
    </row>
    <row r="25" spans="2:15" ht="13.6" customHeight="1" thickBot="1">
      <c r="B25" s="482"/>
      <c r="C25" s="267" t="s">
        <v>88</v>
      </c>
      <c r="D25" s="295" cm="1">
        <f t="array" ref="D25">SUM(E16:E19*D16:D19)/100%</f>
        <v>429165.17469999997</v>
      </c>
      <c r="E25" s="294">
        <f>F20</f>
        <v>678216.66760000004</v>
      </c>
      <c r="F25" s="293">
        <f>E25/D25</f>
        <v>1.5803161756405211</v>
      </c>
      <c r="G25" s="491"/>
    </row>
    <row r="26" spans="2:15" ht="14.25" customHeight="1">
      <c r="B26" s="485" t="s">
        <v>205</v>
      </c>
      <c r="C26" s="486"/>
      <c r="D26" s="293">
        <f>D25/D24</f>
        <v>0.94387068918979844</v>
      </c>
      <c r="E26" s="293">
        <f>E25/E24</f>
        <v>0.97035199236356373</v>
      </c>
      <c r="F26" s="293"/>
      <c r="G26" s="292"/>
    </row>
    <row r="27" spans="2:15" ht="13.6" customHeight="1" thickBot="1">
      <c r="B27" s="487"/>
      <c r="C27" s="480"/>
      <c r="D27" s="492">
        <f>AVERAGE(D26:E26)</f>
        <v>0.95711134077668114</v>
      </c>
      <c r="E27" s="493"/>
      <c r="F27" s="291"/>
      <c r="G27" s="290">
        <f>G24*D27</f>
        <v>1.4918996357779308</v>
      </c>
    </row>
    <row r="33" spans="3:6" ht="13.6" customHeight="1">
      <c r="C33" s="289"/>
      <c r="D33" s="288"/>
      <c r="E33" s="289"/>
      <c r="F33" s="288"/>
    </row>
    <row r="34" spans="3:6" ht="13.6" customHeight="1">
      <c r="C34" s="289"/>
      <c r="D34" s="288"/>
      <c r="E34" s="289"/>
      <c r="F34" s="288"/>
    </row>
    <row r="35" spans="3:6" ht="13.6" customHeight="1">
      <c r="C35" s="289"/>
      <c r="D35" s="288"/>
      <c r="E35" s="289"/>
      <c r="F35" s="288"/>
    </row>
    <row r="36" spans="3:6" ht="13.6" customHeight="1">
      <c r="C36" s="289"/>
      <c r="D36" s="288"/>
      <c r="E36" s="289"/>
      <c r="F36" s="288"/>
    </row>
    <row r="37" spans="3:6" ht="13.6" customHeight="1">
      <c r="C37" s="289"/>
      <c r="D37" s="288"/>
      <c r="E37" s="289"/>
      <c r="F37" s="288"/>
    </row>
    <row r="41" spans="3:6" ht="13.6" customHeight="1">
      <c r="C41" s="288"/>
      <c r="F41" s="288"/>
    </row>
  </sheetData>
  <mergeCells count="16">
    <mergeCell ref="B24:B25"/>
    <mergeCell ref="G24:G25"/>
    <mergeCell ref="B26:C27"/>
    <mergeCell ref="D27:E27"/>
    <mergeCell ref="B4:B5"/>
    <mergeCell ref="C4:D4"/>
    <mergeCell ref="E4:F4"/>
    <mergeCell ref="B14:B15"/>
    <mergeCell ref="C14:D14"/>
    <mergeCell ref="E14:F14"/>
    <mergeCell ref="G14:G15"/>
    <mergeCell ref="B2:G2"/>
    <mergeCell ref="B11:G11"/>
    <mergeCell ref="B22:C23"/>
    <mergeCell ref="D22:E22"/>
    <mergeCell ref="F22:G23"/>
  </mergeCells>
  <pageMargins left="0.75" right="0.75" top="1" bottom="1" header="0.5" footer="0.5"/>
  <pageSetup paperSize="9" scale="84" orientation="portrait" verticalDpi="0"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CC25D-8810-4D6C-B0F2-A73EFF850C0C}">
  <sheetPr codeName="Sheet5">
    <tabColor theme="0" tint="-0.499984740745262"/>
  </sheetPr>
  <dimension ref="B1:S48"/>
  <sheetViews>
    <sheetView topLeftCell="A22" zoomScale="145" zoomScaleNormal="145" workbookViewId="0">
      <selection activeCell="F39" sqref="F39"/>
    </sheetView>
  </sheetViews>
  <sheetFormatPr defaultColWidth="9.125" defaultRowHeight="13.6" customHeight="1"/>
  <cols>
    <col min="1" max="1" width="2.625" style="237" customWidth="1"/>
    <col min="2" max="9" width="12.75" style="237" customWidth="1"/>
    <col min="10" max="16384" width="9.125" style="237"/>
  </cols>
  <sheetData>
    <row r="1" spans="2:14" ht="13.6" customHeight="1" thickBot="1"/>
    <row r="2" spans="2:14" ht="13.6" customHeight="1" thickBot="1">
      <c r="B2" s="467" t="s">
        <v>90</v>
      </c>
      <c r="C2" s="468"/>
      <c r="D2" s="468"/>
      <c r="E2" s="468"/>
      <c r="F2" s="468"/>
      <c r="G2" s="468"/>
      <c r="H2" s="468"/>
      <c r="I2" s="469"/>
      <c r="J2" s="238"/>
      <c r="K2" s="238"/>
      <c r="L2" s="238"/>
      <c r="M2" s="238"/>
      <c r="N2" s="238"/>
    </row>
    <row r="3" spans="2:14" ht="13.6" customHeight="1" thickBot="1">
      <c r="J3" s="238"/>
    </row>
    <row r="4" spans="2:14" ht="13.6" customHeight="1">
      <c r="B4" s="460" t="s">
        <v>38</v>
      </c>
      <c r="C4" s="462" t="s">
        <v>91</v>
      </c>
      <c r="D4" s="462"/>
      <c r="E4" s="462" t="s">
        <v>92</v>
      </c>
      <c r="F4" s="462"/>
      <c r="G4" s="462" t="s">
        <v>93</v>
      </c>
      <c r="H4" s="502"/>
    </row>
    <row r="5" spans="2:14" ht="13.6" customHeight="1" thickBot="1">
      <c r="B5" s="461"/>
      <c r="C5" s="239" t="s">
        <v>32</v>
      </c>
      <c r="D5" s="239" t="s">
        <v>31</v>
      </c>
      <c r="E5" s="239" t="s">
        <v>32</v>
      </c>
      <c r="F5" s="239" t="s">
        <v>31</v>
      </c>
      <c r="G5" s="239" t="s">
        <v>32</v>
      </c>
      <c r="H5" s="240" t="s">
        <v>31</v>
      </c>
    </row>
    <row r="6" spans="2:14" ht="13.6" customHeight="1">
      <c r="B6" s="334" t="s">
        <v>30</v>
      </c>
      <c r="C6" s="325">
        <v>41477</v>
      </c>
      <c r="D6" s="325">
        <v>72205</v>
      </c>
      <c r="E6" s="325">
        <v>41769</v>
      </c>
      <c r="F6" s="325">
        <v>71889</v>
      </c>
      <c r="G6" s="333">
        <v>17</v>
      </c>
      <c r="H6" s="333">
        <v>18</v>
      </c>
    </row>
    <row r="7" spans="2:14" ht="13.6" customHeight="1">
      <c r="B7" s="334" t="s">
        <v>29</v>
      </c>
      <c r="C7" s="325">
        <v>69835</v>
      </c>
      <c r="D7" s="325">
        <v>113233</v>
      </c>
      <c r="E7" s="325">
        <v>70999</v>
      </c>
      <c r="F7" s="325">
        <v>113721</v>
      </c>
      <c r="G7" s="333">
        <v>58</v>
      </c>
      <c r="H7" s="333">
        <v>55</v>
      </c>
    </row>
    <row r="8" spans="2:14" ht="13.6" customHeight="1">
      <c r="B8" s="334" t="s">
        <v>28</v>
      </c>
      <c r="C8" s="325">
        <v>41034</v>
      </c>
      <c r="D8" s="325">
        <v>74578</v>
      </c>
      <c r="E8" s="325">
        <v>43253</v>
      </c>
      <c r="F8" s="325">
        <v>76615</v>
      </c>
      <c r="G8" s="333">
        <v>95</v>
      </c>
      <c r="H8" s="333">
        <v>115</v>
      </c>
    </row>
    <row r="9" spans="2:14" ht="13.6" customHeight="1">
      <c r="B9" s="334" t="s">
        <v>27</v>
      </c>
      <c r="C9" s="325">
        <v>51374</v>
      </c>
      <c r="D9" s="325">
        <v>76335</v>
      </c>
      <c r="E9" s="325">
        <v>50384</v>
      </c>
      <c r="F9" s="325">
        <v>73231</v>
      </c>
      <c r="G9" s="333">
        <v>303</v>
      </c>
      <c r="H9" s="333">
        <v>363</v>
      </c>
    </row>
    <row r="10" spans="2:14" ht="13.6" customHeight="1">
      <c r="B10" s="334" t="s">
        <v>26</v>
      </c>
      <c r="C10" s="325">
        <v>42705</v>
      </c>
      <c r="D10" s="325">
        <v>53642</v>
      </c>
      <c r="E10" s="325">
        <v>44525</v>
      </c>
      <c r="F10" s="325">
        <v>54644</v>
      </c>
      <c r="G10" s="333">
        <v>850</v>
      </c>
      <c r="H10" s="333">
        <v>757</v>
      </c>
    </row>
    <row r="11" spans="2:14" ht="13.6" customHeight="1">
      <c r="B11" s="334" t="s">
        <v>25</v>
      </c>
      <c r="C11" s="325">
        <v>45507</v>
      </c>
      <c r="D11" s="325">
        <v>53938</v>
      </c>
      <c r="E11" s="325">
        <v>44382</v>
      </c>
      <c r="F11" s="325">
        <v>52772</v>
      </c>
      <c r="G11" s="333">
        <v>1662</v>
      </c>
      <c r="H11" s="333">
        <v>1736</v>
      </c>
    </row>
    <row r="12" spans="2:14" ht="13.6" customHeight="1">
      <c r="B12" s="332" t="s">
        <v>24</v>
      </c>
      <c r="C12" s="324">
        <v>23059</v>
      </c>
      <c r="D12" s="324">
        <v>27323</v>
      </c>
      <c r="E12" s="324">
        <v>23369</v>
      </c>
      <c r="F12" s="324">
        <v>27262</v>
      </c>
      <c r="G12" s="331">
        <v>1840</v>
      </c>
      <c r="H12" s="331">
        <v>1975</v>
      </c>
    </row>
    <row r="13" spans="2:14" ht="13.6" customHeight="1" thickBot="1">
      <c r="B13" s="330" t="s">
        <v>23</v>
      </c>
      <c r="C13" s="323">
        <v>7828</v>
      </c>
      <c r="D13" s="323">
        <v>8093</v>
      </c>
      <c r="E13" s="323">
        <v>7849</v>
      </c>
      <c r="F13" s="323">
        <v>8147</v>
      </c>
      <c r="G13" s="329">
        <v>1551</v>
      </c>
      <c r="H13" s="329">
        <v>1583</v>
      </c>
    </row>
    <row r="14" spans="2:14" ht="13.6" customHeight="1" thickBot="1">
      <c r="C14" s="288">
        <f>SUM(C6:C13)</f>
        <v>322819</v>
      </c>
      <c r="D14" s="288">
        <f t="shared" ref="D14:H14" si="0">SUM(D6:D13)</f>
        <v>479347</v>
      </c>
      <c r="E14" s="288">
        <f t="shared" si="0"/>
        <v>326530</v>
      </c>
      <c r="F14" s="288">
        <f t="shared" si="0"/>
        <v>478281</v>
      </c>
      <c r="G14" s="288">
        <f t="shared" si="0"/>
        <v>6376</v>
      </c>
      <c r="H14" s="288">
        <f t="shared" si="0"/>
        <v>6602</v>
      </c>
      <c r="J14" s="238"/>
    </row>
    <row r="15" spans="2:14" ht="13.6" customHeight="1" thickBot="1">
      <c r="B15" s="467" t="s">
        <v>37</v>
      </c>
      <c r="C15" s="468"/>
      <c r="D15" s="468"/>
      <c r="E15" s="468"/>
      <c r="F15" s="468"/>
      <c r="G15" s="468"/>
      <c r="H15" s="468"/>
      <c r="I15" s="469"/>
      <c r="J15" s="238"/>
      <c r="K15" s="238"/>
      <c r="L15" s="238"/>
      <c r="M15" s="238"/>
      <c r="N15" s="238"/>
    </row>
    <row r="16" spans="2:14" s="205" customFormat="1" ht="13.6" customHeight="1" thickBot="1">
      <c r="B16" s="203"/>
      <c r="C16" s="203"/>
      <c r="D16" s="203"/>
      <c r="E16" s="203"/>
      <c r="F16" s="203"/>
      <c r="G16" s="203"/>
      <c r="H16" s="203"/>
      <c r="I16" s="203"/>
    </row>
    <row r="17" spans="2:19" ht="13.6" customHeight="1" thickBot="1"/>
    <row r="18" spans="2:19" ht="13.6" customHeight="1">
      <c r="B18" s="460" t="s">
        <v>38</v>
      </c>
      <c r="C18" s="462" t="s">
        <v>47</v>
      </c>
      <c r="D18" s="462"/>
      <c r="E18" s="462" t="s">
        <v>94</v>
      </c>
      <c r="F18" s="462"/>
      <c r="G18" s="503" t="s">
        <v>183</v>
      </c>
      <c r="H18" s="504"/>
      <c r="I18" s="500" t="s">
        <v>217</v>
      </c>
    </row>
    <row r="19" spans="2:19" ht="13.6" customHeight="1" thickBot="1">
      <c r="B19" s="461"/>
      <c r="C19" s="239" t="s">
        <v>32</v>
      </c>
      <c r="D19" s="239" t="s">
        <v>31</v>
      </c>
      <c r="E19" s="239" t="s">
        <v>32</v>
      </c>
      <c r="F19" s="239" t="s">
        <v>31</v>
      </c>
      <c r="G19" s="328" t="s">
        <v>218</v>
      </c>
      <c r="H19" s="328" t="s">
        <v>31</v>
      </c>
      <c r="I19" s="501"/>
    </row>
    <row r="20" spans="2:19" ht="13.6" customHeight="1">
      <c r="B20" s="311" t="s">
        <v>30</v>
      </c>
      <c r="C20" s="325">
        <f>AVERAGE(C6,E6)</f>
        <v>41623</v>
      </c>
      <c r="D20" s="325">
        <f>AVERAGE(D6,F6)</f>
        <v>72047</v>
      </c>
      <c r="E20" s="327">
        <v>17</v>
      </c>
      <c r="F20" s="327">
        <v>18</v>
      </c>
      <c r="G20" s="321">
        <f>E20/C20</f>
        <v>4.0842803257814191E-4</v>
      </c>
      <c r="H20" s="321">
        <f>F20/D20</f>
        <v>2.4983691201576751E-4</v>
      </c>
      <c r="I20" s="321">
        <f>H20-G20</f>
        <v>-1.585911205623744E-4</v>
      </c>
    </row>
    <row r="21" spans="2:19" ht="13.6" customHeight="1">
      <c r="B21" s="311" t="s">
        <v>29</v>
      </c>
      <c r="C21" s="325">
        <f t="shared" ref="C21:D27" si="1">AVERAGE(C7,E7)</f>
        <v>70417</v>
      </c>
      <c r="D21" s="325">
        <f t="shared" si="1"/>
        <v>113477</v>
      </c>
      <c r="E21" s="327">
        <v>58</v>
      </c>
      <c r="F21" s="327">
        <v>55</v>
      </c>
      <c r="G21" s="321">
        <f t="shared" ref="G21:G28" si="2">E21/C21</f>
        <v>8.2366474004856778E-4</v>
      </c>
      <c r="H21" s="321">
        <f t="shared" ref="H21:H28" si="3">F21/D21</f>
        <v>4.8467971483208053E-4</v>
      </c>
      <c r="I21" s="321">
        <f t="shared" ref="I21:I28" si="4">H21-G21</f>
        <v>-3.3898502521648724E-4</v>
      </c>
    </row>
    <row r="22" spans="2:19" ht="13.6" customHeight="1">
      <c r="B22" s="310" t="s">
        <v>28</v>
      </c>
      <c r="C22" s="325">
        <f t="shared" si="1"/>
        <v>42143.5</v>
      </c>
      <c r="D22" s="325">
        <f t="shared" si="1"/>
        <v>75596.5</v>
      </c>
      <c r="E22" s="326">
        <v>95</v>
      </c>
      <c r="F22" s="326">
        <v>115</v>
      </c>
      <c r="G22" s="321">
        <f t="shared" si="2"/>
        <v>2.2542029019896308E-3</v>
      </c>
      <c r="H22" s="321">
        <f t="shared" si="3"/>
        <v>1.5212344486847935E-3</v>
      </c>
      <c r="I22" s="321">
        <f t="shared" si="4"/>
        <v>-7.3296845330483732E-4</v>
      </c>
    </row>
    <row r="23" spans="2:19" ht="13.6" customHeight="1">
      <c r="B23" s="309" t="s">
        <v>27</v>
      </c>
      <c r="C23" s="325">
        <f t="shared" si="1"/>
        <v>50879</v>
      </c>
      <c r="D23" s="325">
        <f t="shared" si="1"/>
        <v>74783</v>
      </c>
      <c r="E23" s="322">
        <v>303</v>
      </c>
      <c r="F23" s="322">
        <v>363</v>
      </c>
      <c r="G23" s="321">
        <f t="shared" si="2"/>
        <v>5.9553057253483753E-3</v>
      </c>
      <c r="H23" s="321">
        <f t="shared" si="3"/>
        <v>4.8540443683724914E-3</v>
      </c>
      <c r="I23" s="321">
        <f t="shared" si="4"/>
        <v>-1.1012613569758838E-3</v>
      </c>
    </row>
    <row r="24" spans="2:19" ht="13.6" customHeight="1">
      <c r="B24" s="309" t="s">
        <v>26</v>
      </c>
      <c r="C24" s="325">
        <f t="shared" si="1"/>
        <v>43615</v>
      </c>
      <c r="D24" s="325">
        <f t="shared" si="1"/>
        <v>54143</v>
      </c>
      <c r="E24" s="322">
        <v>850</v>
      </c>
      <c r="F24" s="322">
        <v>757</v>
      </c>
      <c r="G24" s="321">
        <f t="shared" si="2"/>
        <v>1.9488708013298179E-2</v>
      </c>
      <c r="H24" s="321">
        <f t="shared" si="3"/>
        <v>1.3981493452523872E-2</v>
      </c>
      <c r="I24" s="321">
        <f t="shared" si="4"/>
        <v>-5.5072145607743071E-3</v>
      </c>
    </row>
    <row r="25" spans="2:19" ht="13.6" customHeight="1">
      <c r="B25" s="309" t="s">
        <v>25</v>
      </c>
      <c r="C25" s="325">
        <f t="shared" si="1"/>
        <v>44944.5</v>
      </c>
      <c r="D25" s="325">
        <f t="shared" si="1"/>
        <v>53355</v>
      </c>
      <c r="E25" s="322">
        <v>1662</v>
      </c>
      <c r="F25" s="322">
        <v>1736</v>
      </c>
      <c r="G25" s="321">
        <f t="shared" si="2"/>
        <v>3.6978940693522012E-2</v>
      </c>
      <c r="H25" s="321">
        <f t="shared" si="3"/>
        <v>3.2536781932339984E-2</v>
      </c>
      <c r="I25" s="321">
        <f t="shared" si="4"/>
        <v>-4.4421587611820287E-3</v>
      </c>
      <c r="N25" s="288"/>
      <c r="O25" s="288"/>
      <c r="P25" s="288"/>
      <c r="Q25" s="288"/>
    </row>
    <row r="26" spans="2:19" ht="13.6" customHeight="1">
      <c r="B26" s="309" t="s">
        <v>24</v>
      </c>
      <c r="C26" s="325">
        <f t="shared" si="1"/>
        <v>23214</v>
      </c>
      <c r="D26" s="325">
        <f t="shared" si="1"/>
        <v>27292.5</v>
      </c>
      <c r="E26" s="322">
        <v>1840</v>
      </c>
      <c r="F26" s="322">
        <v>1975</v>
      </c>
      <c r="G26" s="321">
        <f t="shared" si="2"/>
        <v>7.9262514000172313E-2</v>
      </c>
      <c r="H26" s="321">
        <f t="shared" si="3"/>
        <v>7.2364202619767337E-2</v>
      </c>
      <c r="I26" s="321">
        <f t="shared" si="4"/>
        <v>-6.8983113804049756E-3</v>
      </c>
      <c r="N26" s="288"/>
      <c r="O26" s="288"/>
      <c r="P26" s="288"/>
      <c r="Q26" s="288"/>
    </row>
    <row r="27" spans="2:19" ht="13.6" customHeight="1" thickBot="1">
      <c r="B27" s="309" t="s">
        <v>23</v>
      </c>
      <c r="C27" s="325">
        <f t="shared" si="1"/>
        <v>7838.5</v>
      </c>
      <c r="D27" s="325">
        <f t="shared" si="1"/>
        <v>8120</v>
      </c>
      <c r="E27" s="322">
        <v>1551</v>
      </c>
      <c r="F27" s="322">
        <v>1583</v>
      </c>
      <c r="G27" s="321">
        <f t="shared" si="2"/>
        <v>0.19786949033616125</v>
      </c>
      <c r="H27" s="321">
        <f t="shared" si="3"/>
        <v>0.19495073891625617</v>
      </c>
      <c r="I27" s="321">
        <f t="shared" si="4"/>
        <v>-2.9187514199050801E-3</v>
      </c>
      <c r="N27" s="288"/>
      <c r="O27" s="288"/>
      <c r="P27" s="288"/>
      <c r="Q27" s="288"/>
    </row>
    <row r="28" spans="2:19" ht="13.6" customHeight="1" thickBot="1">
      <c r="B28" s="258" t="s">
        <v>44</v>
      </c>
      <c r="C28" s="320">
        <f>SUM(C20:C27)</f>
        <v>324674.5</v>
      </c>
      <c r="D28" s="320">
        <f>SUM(D20:D27)</f>
        <v>478814</v>
      </c>
      <c r="E28" s="319">
        <f>SUM(E20:E27)</f>
        <v>6376</v>
      </c>
      <c r="F28" s="319">
        <f>SUM(F20:F27)</f>
        <v>6602</v>
      </c>
      <c r="G28" s="321">
        <f t="shared" si="2"/>
        <v>1.9638129880849897E-2</v>
      </c>
      <c r="H28" s="321">
        <f t="shared" si="3"/>
        <v>1.3788235097553539E-2</v>
      </c>
      <c r="I28" s="579">
        <f t="shared" si="4"/>
        <v>-5.8498947832963579E-3</v>
      </c>
      <c r="N28" s="288"/>
      <c r="O28" s="288"/>
      <c r="P28" s="288"/>
      <c r="Q28" s="288"/>
    </row>
    <row r="29" spans="2:19" ht="13.6" customHeight="1" thickBot="1">
      <c r="N29" s="288"/>
      <c r="O29" s="288"/>
      <c r="P29" s="288"/>
      <c r="Q29" s="288"/>
    </row>
    <row r="30" spans="2:19" ht="13.6" customHeight="1">
      <c r="B30" s="473" t="s">
        <v>95</v>
      </c>
      <c r="C30" s="474"/>
      <c r="D30" s="464" t="s">
        <v>46</v>
      </c>
      <c r="E30" s="463"/>
      <c r="F30" s="477" t="s">
        <v>177</v>
      </c>
      <c r="G30" s="478"/>
      <c r="N30" s="288"/>
      <c r="O30" s="288"/>
      <c r="P30" s="288"/>
      <c r="Q30" s="288"/>
      <c r="R30" s="288"/>
      <c r="S30" s="288"/>
    </row>
    <row r="31" spans="2:19" ht="13.6" customHeight="1" thickBot="1">
      <c r="B31" s="475"/>
      <c r="C31" s="476"/>
      <c r="D31" s="260" t="s">
        <v>32</v>
      </c>
      <c r="E31" s="261" t="s">
        <v>31</v>
      </c>
      <c r="F31" s="479"/>
      <c r="G31" s="480"/>
      <c r="N31" s="288"/>
      <c r="O31" s="288"/>
      <c r="P31" s="288"/>
      <c r="Q31" s="288"/>
      <c r="R31" s="288"/>
      <c r="S31" s="288"/>
    </row>
    <row r="32" spans="2:19" ht="13.6" customHeight="1" thickBot="1">
      <c r="B32" s="481" t="s">
        <v>47</v>
      </c>
      <c r="C32" s="262" t="s">
        <v>32</v>
      </c>
      <c r="D32" s="318">
        <f>G28</f>
        <v>1.9638129880849897E-2</v>
      </c>
      <c r="E32" s="317" cm="1">
        <f t="array" ref="E32">SUM(C20:C27*H20:H27)/C28</f>
        <v>1.7358135362570727E-2</v>
      </c>
      <c r="F32" s="314">
        <f>E32-D32</f>
        <v>-2.27999451827917E-3</v>
      </c>
      <c r="G32" s="496">
        <f>AVERAGE(F32:F33)</f>
        <v>-2.116179471287556E-3</v>
      </c>
      <c r="N32" s="288"/>
      <c r="O32" s="288"/>
      <c r="P32" s="288"/>
      <c r="Q32" s="288"/>
      <c r="R32" s="288"/>
      <c r="S32" s="288"/>
    </row>
    <row r="33" spans="2:19" ht="13.6" customHeight="1" thickBot="1">
      <c r="B33" s="482"/>
      <c r="C33" s="267" t="s">
        <v>31</v>
      </c>
      <c r="D33" s="315" cm="1">
        <f t="array" ref="D33">SUM(D20:D27*G20:G27)/D28</f>
        <v>1.5740599521849481E-2</v>
      </c>
      <c r="E33" s="316">
        <f>H28</f>
        <v>1.3788235097553539E-2</v>
      </c>
      <c r="F33" s="314">
        <f>E33-D33</f>
        <v>-1.952364424295942E-3</v>
      </c>
      <c r="G33" s="497"/>
      <c r="N33" s="288"/>
      <c r="O33" s="288"/>
      <c r="P33" s="288"/>
      <c r="Q33" s="288"/>
      <c r="R33" s="288"/>
      <c r="S33" s="288"/>
    </row>
    <row r="34" spans="2:19" ht="14.25" customHeight="1">
      <c r="B34" s="485" t="s">
        <v>179</v>
      </c>
      <c r="C34" s="486"/>
      <c r="D34" s="314">
        <f>D33-D32</f>
        <v>-3.8975303590004159E-3</v>
      </c>
      <c r="E34" s="314">
        <f>E33-E32</f>
        <v>-3.5699002650171879E-3</v>
      </c>
      <c r="F34" s="314"/>
      <c r="G34" s="313"/>
    </row>
    <row r="35" spans="2:19" ht="13.6" customHeight="1" thickBot="1">
      <c r="B35" s="487"/>
      <c r="C35" s="480"/>
      <c r="D35" s="498">
        <f>AVERAGE(D34:E34)</f>
        <v>-3.7337153120088019E-3</v>
      </c>
      <c r="E35" s="499"/>
      <c r="F35" s="312"/>
      <c r="G35" s="578">
        <f>G32+D35</f>
        <v>-5.8498947832963579E-3</v>
      </c>
    </row>
    <row r="37" spans="2:19" ht="13.6" customHeight="1" thickBot="1"/>
    <row r="38" spans="2:19" ht="13.6" customHeight="1">
      <c r="B38" s="460" t="s">
        <v>38</v>
      </c>
      <c r="C38" s="471" t="s">
        <v>54</v>
      </c>
      <c r="D38" s="472"/>
    </row>
    <row r="39" spans="2:19" ht="13.6" customHeight="1" thickBot="1">
      <c r="B39" s="461"/>
      <c r="C39" s="271" t="s">
        <v>218</v>
      </c>
      <c r="D39" s="272" t="s">
        <v>31</v>
      </c>
    </row>
    <row r="40" spans="2:19" ht="13.6" customHeight="1">
      <c r="B40" s="311" t="s">
        <v>30</v>
      </c>
      <c r="C40" s="273">
        <f>C20/C$28</f>
        <v>0.12819916562588068</v>
      </c>
      <c r="D40" s="273">
        <f>D20/D$28</f>
        <v>0.15046970222257494</v>
      </c>
    </row>
    <row r="41" spans="2:19" ht="13.6" customHeight="1">
      <c r="B41" s="311" t="s">
        <v>29</v>
      </c>
      <c r="C41" s="273">
        <f t="shared" ref="C41:D41" si="5">C21/C$28</f>
        <v>0.21688491088767364</v>
      </c>
      <c r="D41" s="273">
        <f t="shared" si="5"/>
        <v>0.23699599426917342</v>
      </c>
    </row>
    <row r="42" spans="2:19" ht="13.6" customHeight="1">
      <c r="B42" s="310" t="s">
        <v>28</v>
      </c>
      <c r="C42" s="273">
        <f t="shared" ref="C42:D42" si="6">C22/C$28</f>
        <v>0.12980230969786663</v>
      </c>
      <c r="D42" s="273">
        <f t="shared" si="6"/>
        <v>0.15788281044413907</v>
      </c>
    </row>
    <row r="43" spans="2:19" ht="13.6" customHeight="1">
      <c r="B43" s="309" t="s">
        <v>27</v>
      </c>
      <c r="C43" s="273">
        <f t="shared" ref="C43:D43" si="7">C23/C$28</f>
        <v>0.1567077180376038</v>
      </c>
      <c r="D43" s="273">
        <f t="shared" si="7"/>
        <v>0.15618382085736843</v>
      </c>
    </row>
    <row r="44" spans="2:19" ht="13.6" customHeight="1">
      <c r="B44" s="309" t="s">
        <v>26</v>
      </c>
      <c r="C44" s="273">
        <f t="shared" ref="C44:D44" si="8">C24/C$28</f>
        <v>0.13433454120973468</v>
      </c>
      <c r="D44" s="273">
        <f t="shared" si="8"/>
        <v>0.11307731185804927</v>
      </c>
    </row>
    <row r="45" spans="2:19" ht="13.6" customHeight="1">
      <c r="B45" s="309" t="s">
        <v>25</v>
      </c>
      <c r="C45" s="273">
        <f t="shared" ref="C45:D45" si="9">C25/C$28</f>
        <v>0.13842941161070549</v>
      </c>
      <c r="D45" s="273">
        <f t="shared" si="9"/>
        <v>0.11143157885943185</v>
      </c>
    </row>
    <row r="46" spans="2:19" ht="13.6" customHeight="1">
      <c r="B46" s="309" t="s">
        <v>24</v>
      </c>
      <c r="C46" s="273">
        <f t="shared" ref="C46:D46" si="10">C26/C$28</f>
        <v>7.1499301608226082E-2</v>
      </c>
      <c r="D46" s="273">
        <f t="shared" si="10"/>
        <v>5.7000213026352615E-2</v>
      </c>
    </row>
    <row r="47" spans="2:19" ht="13.6" customHeight="1" thickBot="1">
      <c r="B47" s="309" t="s">
        <v>23</v>
      </c>
      <c r="C47" s="273">
        <f t="shared" ref="C47:D47" si="11">C27/C$28</f>
        <v>2.414264132230896E-2</v>
      </c>
      <c r="D47" s="273">
        <f t="shared" si="11"/>
        <v>1.6958568462910443E-2</v>
      </c>
    </row>
    <row r="48" spans="2:19" ht="13.6" customHeight="1" thickBot="1">
      <c r="B48" s="258" t="s">
        <v>44</v>
      </c>
      <c r="C48" s="274">
        <f>SUM(C40:C47)</f>
        <v>0.99999999999999989</v>
      </c>
      <c r="D48" s="274">
        <f>SUM(D40:D47)</f>
        <v>1.0000000000000002</v>
      </c>
    </row>
  </sheetData>
  <mergeCells count="20">
    <mergeCell ref="I18:I19"/>
    <mergeCell ref="B2:I2"/>
    <mergeCell ref="B4:B5"/>
    <mergeCell ref="C4:D4"/>
    <mergeCell ref="G4:H4"/>
    <mergeCell ref="B15:I15"/>
    <mergeCell ref="B18:B19"/>
    <mergeCell ref="C18:D18"/>
    <mergeCell ref="E18:F18"/>
    <mergeCell ref="G18:H18"/>
    <mergeCell ref="B38:B39"/>
    <mergeCell ref="C38:D38"/>
    <mergeCell ref="E4:F4"/>
    <mergeCell ref="B30:C31"/>
    <mergeCell ref="D30:E30"/>
    <mergeCell ref="F30:G31"/>
    <mergeCell ref="B32:B33"/>
    <mergeCell ref="G32:G33"/>
    <mergeCell ref="B34:C35"/>
    <mergeCell ref="D35:E35"/>
  </mergeCells>
  <pageMargins left="0.75" right="0.75" top="1" bottom="1" header="0.5" footer="0.5"/>
  <pageSetup paperSize="9" scale="84"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982EE-0A35-4DA9-9FC8-50EC06C18FC1}">
  <sheetPr codeName="Sheet6">
    <tabColor theme="0" tint="-0.499984740745262"/>
  </sheetPr>
  <dimension ref="B1:I28"/>
  <sheetViews>
    <sheetView topLeftCell="A2" zoomScale="160" zoomScaleNormal="160" workbookViewId="0">
      <selection activeCell="E26" sqref="E26"/>
    </sheetView>
  </sheetViews>
  <sheetFormatPr defaultColWidth="9.125" defaultRowHeight="13.6" customHeight="1"/>
  <cols>
    <col min="1" max="1" width="2.625" style="237" customWidth="1"/>
    <col min="2" max="4" width="18.875" style="237" customWidth="1"/>
    <col min="5" max="5" width="19.75" style="237" customWidth="1"/>
    <col min="6" max="6" width="19.625" style="237" customWidth="1"/>
    <col min="7" max="8" width="18.875" style="237" customWidth="1"/>
    <col min="9" max="16384" width="9.125" style="237"/>
  </cols>
  <sheetData>
    <row r="1" spans="2:8" ht="13.6" customHeight="1" thickBot="1"/>
    <row r="2" spans="2:8" ht="27" customHeight="1" thickBot="1">
      <c r="B2" s="467" t="s">
        <v>96</v>
      </c>
      <c r="C2" s="468"/>
      <c r="D2" s="468"/>
      <c r="E2" s="468"/>
      <c r="F2" s="468"/>
      <c r="G2" s="468"/>
      <c r="H2" s="469"/>
    </row>
    <row r="3" spans="2:8" ht="13.6" customHeight="1" thickBot="1"/>
    <row r="4" spans="2:8" ht="13.6" customHeight="1">
      <c r="B4" s="460" t="s">
        <v>99</v>
      </c>
      <c r="C4" s="509" t="s">
        <v>97</v>
      </c>
      <c r="D4" s="510"/>
      <c r="E4" s="509" t="s">
        <v>102</v>
      </c>
      <c r="F4" s="514"/>
      <c r="H4" s="238"/>
    </row>
    <row r="5" spans="2:8" ht="26.85" thickBot="1">
      <c r="B5" s="461"/>
      <c r="C5" s="239" t="s">
        <v>98</v>
      </c>
      <c r="D5" s="239" t="s">
        <v>35</v>
      </c>
      <c r="E5" s="239" t="s">
        <v>98</v>
      </c>
      <c r="F5" s="240" t="s">
        <v>35</v>
      </c>
      <c r="H5" s="238"/>
    </row>
    <row r="6" spans="2:8" ht="13.6" customHeight="1">
      <c r="B6" s="241" t="s">
        <v>103</v>
      </c>
      <c r="C6" s="333">
        <v>44850</v>
      </c>
      <c r="D6" s="333">
        <v>623050</v>
      </c>
      <c r="E6" s="354">
        <v>400456</v>
      </c>
      <c r="F6" s="333">
        <v>650690</v>
      </c>
      <c r="H6" s="238"/>
    </row>
    <row r="7" spans="2:8" ht="13.6" customHeight="1" thickBot="1">
      <c r="B7" s="247" t="s">
        <v>100</v>
      </c>
      <c r="C7" s="329">
        <v>71046</v>
      </c>
      <c r="D7" s="329">
        <v>358478</v>
      </c>
      <c r="E7" s="303">
        <v>235564</v>
      </c>
      <c r="F7" s="329">
        <v>356307</v>
      </c>
      <c r="H7" s="238"/>
    </row>
    <row r="8" spans="2:8" ht="13.6" customHeight="1" thickBot="1"/>
    <row r="9" spans="2:8" ht="13.1" thickBot="1">
      <c r="B9" s="467" t="s">
        <v>37</v>
      </c>
      <c r="C9" s="468"/>
      <c r="D9" s="468"/>
      <c r="E9" s="468"/>
      <c r="F9" s="468"/>
      <c r="G9" s="468"/>
      <c r="H9" s="469"/>
    </row>
    <row r="10" spans="2:8" s="205" customFormat="1" ht="13.6" customHeight="1" thickBot="1">
      <c r="B10" s="203"/>
      <c r="C10" s="203"/>
      <c r="D10" s="203"/>
      <c r="E10" s="203"/>
      <c r="F10" s="203"/>
      <c r="G10" s="203"/>
      <c r="H10" s="203"/>
    </row>
    <row r="11" spans="2:8" ht="13.6" customHeight="1" thickBot="1"/>
    <row r="12" spans="2:8" ht="13.6" customHeight="1">
      <c r="B12" s="460" t="s">
        <v>99</v>
      </c>
      <c r="C12" s="509" t="s">
        <v>97</v>
      </c>
      <c r="D12" s="510"/>
      <c r="E12" s="509" t="s">
        <v>102</v>
      </c>
      <c r="F12" s="511"/>
      <c r="G12" s="507" t="s">
        <v>219</v>
      </c>
      <c r="H12" s="508"/>
    </row>
    <row r="13" spans="2:8" ht="26.85" thickBot="1">
      <c r="B13" s="461"/>
      <c r="C13" s="239" t="s">
        <v>98</v>
      </c>
      <c r="D13" s="239" t="s">
        <v>35</v>
      </c>
      <c r="E13" s="239" t="s">
        <v>98</v>
      </c>
      <c r="F13" s="261" t="s">
        <v>35</v>
      </c>
      <c r="G13" s="353" t="s">
        <v>34</v>
      </c>
      <c r="H13" s="352" t="s">
        <v>33</v>
      </c>
    </row>
    <row r="14" spans="2:8" ht="13.6" customHeight="1">
      <c r="B14" s="241" t="s">
        <v>103</v>
      </c>
      <c r="C14" s="351">
        <v>44850</v>
      </c>
      <c r="D14" s="351">
        <v>623050</v>
      </c>
      <c r="E14" s="351">
        <v>400456</v>
      </c>
      <c r="F14" s="351">
        <v>650690</v>
      </c>
      <c r="G14" s="349">
        <f>C14/C$16</f>
        <v>0.38698488299855044</v>
      </c>
      <c r="H14" s="349"/>
    </row>
    <row r="15" spans="2:8" ht="13.6" customHeight="1" thickBot="1">
      <c r="B15" s="247" t="s">
        <v>100</v>
      </c>
      <c r="C15" s="350">
        <v>71046</v>
      </c>
      <c r="D15" s="350">
        <v>358478</v>
      </c>
      <c r="E15" s="350">
        <v>235564</v>
      </c>
      <c r="F15" s="350">
        <v>356307</v>
      </c>
      <c r="G15" s="349">
        <f>C15/C$16</f>
        <v>0.61301511700144962</v>
      </c>
      <c r="H15" s="348"/>
    </row>
    <row r="16" spans="2:8" ht="13.6" customHeight="1" thickBot="1">
      <c r="B16" s="258" t="s">
        <v>44</v>
      </c>
      <c r="C16" s="347">
        <f>SUM(C14:C15)</f>
        <v>115896</v>
      </c>
      <c r="D16" s="347">
        <f>SUM(D14:D15)</f>
        <v>981528</v>
      </c>
      <c r="E16" s="347" cm="1">
        <f t="array" ref="E16">SUM(C14:C15*E14:E15)/C16</f>
        <v>299374.71132739697</v>
      </c>
      <c r="F16" s="347" cm="1">
        <f t="array" ref="F16">SUM(D14:D15*F14:F15)/D16</f>
        <v>543174.13792168943</v>
      </c>
      <c r="G16" s="346"/>
      <c r="H16" s="346"/>
    </row>
    <row r="18" spans="2:9" ht="13.6" customHeight="1" thickBot="1"/>
    <row r="19" spans="2:9" ht="13.6" customHeight="1">
      <c r="B19" s="473" t="s">
        <v>101</v>
      </c>
      <c r="C19" s="474"/>
      <c r="D19" s="509" t="s">
        <v>102</v>
      </c>
      <c r="E19" s="511"/>
      <c r="F19" s="512" t="s">
        <v>204</v>
      </c>
    </row>
    <row r="20" spans="2:9" ht="13.6" customHeight="1" thickBot="1">
      <c r="B20" s="475"/>
      <c r="C20" s="476"/>
      <c r="D20" s="260" t="s">
        <v>34</v>
      </c>
      <c r="E20" s="261" t="s">
        <v>33</v>
      </c>
      <c r="F20" s="513"/>
    </row>
    <row r="21" spans="2:9" ht="13.6" customHeight="1" thickBot="1">
      <c r="B21" s="505" t="s">
        <v>54</v>
      </c>
      <c r="C21" s="345" t="s">
        <v>34</v>
      </c>
      <c r="D21" s="344" cm="1">
        <f t="array" ref="D21">SUM(C14:C15*E14:E15)/C16</f>
        <v>299374.71132739697</v>
      </c>
      <c r="E21" s="343" cm="1">
        <f t="array" ref="E21">SUM(C14:C15*F14:F15)/C16</f>
        <v>470228.77081176225</v>
      </c>
      <c r="F21" s="342">
        <f>E21/D21</f>
        <v>1.5707030454470112</v>
      </c>
      <c r="G21" s="586">
        <f>AVERAGE(F21:F22)</f>
        <v>1.5835890201972664</v>
      </c>
      <c r="I21" s="341"/>
    </row>
    <row r="22" spans="2:9" ht="14.25" customHeight="1" thickBot="1">
      <c r="B22" s="506"/>
      <c r="C22" s="340" t="s">
        <v>33</v>
      </c>
      <c r="D22" s="339" cm="1">
        <f t="array" ref="D22">SUM(D14:D15*E14:E15)/D16</f>
        <v>340233.41401569796</v>
      </c>
      <c r="E22" s="338">
        <f>F16</f>
        <v>543174.13792168943</v>
      </c>
      <c r="F22" s="342">
        <f>E22/D22</f>
        <v>1.5964749949475217</v>
      </c>
      <c r="G22" s="585"/>
    </row>
    <row r="23" spans="2:9" ht="14.25" customHeight="1" thickBot="1">
      <c r="B23" s="487" t="s">
        <v>205</v>
      </c>
      <c r="C23" s="480"/>
      <c r="D23" s="337">
        <f>D22/D21</f>
        <v>1.1364801405808047</v>
      </c>
      <c r="E23" s="337">
        <f>E22/E21</f>
        <v>1.1551274010392869</v>
      </c>
      <c r="F23" s="336">
        <f>AVERAGE(F21:F22)*AVERAGE(D23:E23)</f>
        <v>1.8144822707554138</v>
      </c>
    </row>
    <row r="24" spans="2:9" ht="13.6" customHeight="1">
      <c r="D24" s="587">
        <f>AVERAGE(D23:E23)</f>
        <v>1.1458037708100459</v>
      </c>
      <c r="E24" s="584"/>
    </row>
    <row r="28" spans="2:9" ht="13.6" customHeight="1">
      <c r="B28" s="335"/>
      <c r="C28" s="335"/>
    </row>
  </sheetData>
  <mergeCells count="16">
    <mergeCell ref="D24:E24"/>
    <mergeCell ref="G21:G22"/>
    <mergeCell ref="B2:H2"/>
    <mergeCell ref="B12:B13"/>
    <mergeCell ref="C12:D12"/>
    <mergeCell ref="E12:F12"/>
    <mergeCell ref="B9:H9"/>
    <mergeCell ref="E4:F4"/>
    <mergeCell ref="B21:B22"/>
    <mergeCell ref="B23:C23"/>
    <mergeCell ref="G12:H12"/>
    <mergeCell ref="B4:B5"/>
    <mergeCell ref="C4:D4"/>
    <mergeCell ref="B19:C20"/>
    <mergeCell ref="D19:E19"/>
    <mergeCell ref="F19:F20"/>
  </mergeCells>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C5DD5-2664-4C0B-BB6E-90DCD17A3637}">
  <sheetPr codeName="Sheet7">
    <tabColor theme="0" tint="-0.499984740745262"/>
  </sheetPr>
  <dimension ref="A1:O30"/>
  <sheetViews>
    <sheetView topLeftCell="A5" zoomScale="145" zoomScaleNormal="145" workbookViewId="0">
      <selection activeCell="E25" sqref="E25"/>
    </sheetView>
  </sheetViews>
  <sheetFormatPr defaultRowHeight="12.45"/>
  <cols>
    <col min="1" max="1" width="2.625" customWidth="1"/>
    <col min="2" max="8" width="15.375" customWidth="1"/>
    <col min="9" max="9" width="7.625" customWidth="1"/>
    <col min="10" max="11" width="15.375" customWidth="1"/>
    <col min="12" max="12" width="7.625" customWidth="1"/>
    <col min="13" max="15" width="15.375" customWidth="1"/>
  </cols>
  <sheetData>
    <row r="1" spans="1:15" s="197" customFormat="1" ht="13.6" customHeight="1" thickBot="1">
      <c r="B1" s="198"/>
      <c r="D1" s="199"/>
      <c r="F1" s="200"/>
      <c r="G1" s="200"/>
    </row>
    <row r="2" spans="1:15" s="197" customFormat="1" ht="27" customHeight="1" thickBot="1">
      <c r="A2" s="200"/>
      <c r="B2" s="467" t="s">
        <v>104</v>
      </c>
      <c r="C2" s="468"/>
      <c r="D2" s="468"/>
      <c r="E2" s="468"/>
      <c r="F2" s="468"/>
      <c r="G2" s="468"/>
      <c r="H2" s="468"/>
      <c r="I2" s="236"/>
    </row>
    <row r="3" spans="1:15" s="197" customFormat="1" ht="13.6" customHeight="1" thickBot="1">
      <c r="A3" s="200"/>
      <c r="B3" s="198"/>
      <c r="F3" s="199"/>
      <c r="G3" s="199"/>
      <c r="I3" s="199"/>
    </row>
    <row r="4" spans="1:15" s="197" customFormat="1" ht="13.1" thickBot="1">
      <c r="A4" s="200"/>
      <c r="B4" s="467" t="s">
        <v>109</v>
      </c>
      <c r="C4" s="468"/>
      <c r="D4" s="468"/>
      <c r="E4" s="468"/>
      <c r="F4" s="468"/>
      <c r="G4" s="468"/>
      <c r="H4" s="468"/>
      <c r="I4" s="236"/>
    </row>
    <row r="5" spans="1:15" s="205" customFormat="1" ht="13.6" customHeight="1" thickBot="1">
      <c r="A5" s="201"/>
      <c r="B5" s="202"/>
      <c r="C5" s="203"/>
      <c r="D5" s="204"/>
      <c r="E5" s="203"/>
    </row>
    <row r="6" spans="1:15" s="197" customFormat="1" ht="13.6" customHeight="1" thickBot="1">
      <c r="B6" s="198"/>
      <c r="D6" s="199"/>
      <c r="F6" s="200"/>
      <c r="G6" s="200"/>
    </row>
    <row r="7" spans="1:15" ht="13.75" thickBot="1">
      <c r="B7" s="515" t="s">
        <v>105</v>
      </c>
      <c r="C7" s="516"/>
      <c r="D7" s="517"/>
      <c r="F7" s="515" t="s">
        <v>108</v>
      </c>
      <c r="G7" s="516"/>
      <c r="H7" s="517"/>
      <c r="J7" s="515" t="s">
        <v>164</v>
      </c>
      <c r="K7" s="516"/>
      <c r="M7" s="515" t="s">
        <v>48</v>
      </c>
      <c r="N7" s="516"/>
      <c r="O7" s="517"/>
    </row>
    <row r="8" spans="1:15" ht="13.1" thickBot="1">
      <c r="B8" s="196"/>
      <c r="C8" s="196"/>
      <c r="D8" s="196"/>
      <c r="F8" s="196"/>
      <c r="G8" s="196"/>
      <c r="H8" s="196"/>
    </row>
    <row r="9" spans="1:15" ht="13.75" thickBot="1">
      <c r="B9" s="206" t="s">
        <v>106</v>
      </c>
      <c r="C9" s="207" t="s">
        <v>47</v>
      </c>
      <c r="D9" s="208" t="s">
        <v>46</v>
      </c>
      <c r="E9" s="196"/>
      <c r="F9" s="206" t="s">
        <v>106</v>
      </c>
      <c r="G9" s="207" t="s">
        <v>47</v>
      </c>
      <c r="H9" s="208" t="s">
        <v>46</v>
      </c>
      <c r="J9" s="209" t="s">
        <v>54</v>
      </c>
      <c r="K9" s="226" t="s">
        <v>107</v>
      </c>
      <c r="M9" s="206" t="s">
        <v>106</v>
      </c>
      <c r="N9" s="207" t="s">
        <v>105</v>
      </c>
      <c r="O9" s="208" t="s">
        <v>108</v>
      </c>
    </row>
    <row r="10" spans="1:15">
      <c r="B10" s="210" t="s">
        <v>16</v>
      </c>
      <c r="C10" s="212">
        <v>862202</v>
      </c>
      <c r="D10" s="215">
        <v>4.8864226982593239E-4</v>
      </c>
      <c r="E10" s="195"/>
      <c r="F10" s="210" t="s">
        <v>16</v>
      </c>
      <c r="G10" s="212">
        <v>7852752</v>
      </c>
      <c r="H10" s="215">
        <v>2.6405505938478877E-4</v>
      </c>
      <c r="J10" s="224">
        <f>H10/D10</f>
        <v>0.54038521775623782</v>
      </c>
      <c r="K10" s="225">
        <f>H10-D10</f>
        <v>-2.2458721044114362E-4</v>
      </c>
      <c r="M10" s="210" t="s">
        <v>16</v>
      </c>
      <c r="N10" s="227">
        <f>C10/C$15</f>
        <v>0.15778943047517713</v>
      </c>
      <c r="O10" s="227">
        <f>G10/G$15</f>
        <v>0.13008253768251327</v>
      </c>
    </row>
    <row r="11" spans="1:15">
      <c r="B11" s="210" t="s">
        <v>15</v>
      </c>
      <c r="C11" s="212">
        <v>3682218</v>
      </c>
      <c r="D11" s="215">
        <v>3.3755959119904865E-3</v>
      </c>
      <c r="E11" s="195"/>
      <c r="F11" s="210" t="s">
        <v>15</v>
      </c>
      <c r="G11" s="212">
        <v>38400684</v>
      </c>
      <c r="H11" s="215">
        <v>2.0898050506546074E-3</v>
      </c>
      <c r="J11" s="224">
        <f t="shared" ref="J11:J15" si="0">H11/D11</f>
        <v>0.61909218554015633</v>
      </c>
      <c r="K11" s="225">
        <f t="shared" ref="K11:K15" si="1">H11-D11</f>
        <v>-1.2857908613358791E-3</v>
      </c>
      <c r="M11" s="210" t="s">
        <v>15</v>
      </c>
      <c r="N11" s="227">
        <f t="shared" ref="N11:N13" si="2">C11/C$15</f>
        <v>0.67387350192350026</v>
      </c>
      <c r="O11" s="227">
        <f t="shared" ref="O11:O14" si="3">G11/G$15</f>
        <v>0.63611564754168792</v>
      </c>
    </row>
    <row r="12" spans="1:15">
      <c r="B12" s="210" t="s">
        <v>14</v>
      </c>
      <c r="C12" s="212">
        <v>573992</v>
      </c>
      <c r="D12" s="215">
        <v>2.3323326187591895E-2</v>
      </c>
      <c r="E12" s="195"/>
      <c r="F12" s="210" t="s">
        <v>14</v>
      </c>
      <c r="G12" s="212">
        <v>6958982</v>
      </c>
      <c r="H12" s="215">
        <v>1.4472984852541325E-2</v>
      </c>
      <c r="J12" s="224">
        <f t="shared" si="0"/>
        <v>0.62053691382325271</v>
      </c>
      <c r="K12" s="225">
        <f t="shared" si="1"/>
        <v>-8.85034133505057E-3</v>
      </c>
      <c r="M12" s="210" t="s">
        <v>14</v>
      </c>
      <c r="N12" s="227">
        <f t="shared" si="2"/>
        <v>0.10504483958203284</v>
      </c>
      <c r="O12" s="227">
        <f t="shared" si="3"/>
        <v>0.1152770440537192</v>
      </c>
    </row>
    <row r="13" spans="1:15">
      <c r="B13" s="210" t="s">
        <v>13</v>
      </c>
      <c r="C13" s="212">
        <v>263167</v>
      </c>
      <c r="D13" s="215">
        <v>6.0191172987093935E-2</v>
      </c>
      <c r="E13" s="195"/>
      <c r="F13" s="210" t="s">
        <v>13</v>
      </c>
      <c r="G13" s="212">
        <v>4919781</v>
      </c>
      <c r="H13" s="215">
        <v>4.4821637331411174E-2</v>
      </c>
      <c r="J13" s="224">
        <f t="shared" si="0"/>
        <v>0.7446546579350054</v>
      </c>
      <c r="K13" s="225">
        <f t="shared" si="1"/>
        <v>-1.5369535655682762E-2</v>
      </c>
      <c r="M13" s="210" t="s">
        <v>13</v>
      </c>
      <c r="N13" s="227">
        <f t="shared" si="2"/>
        <v>4.816153412989177E-2</v>
      </c>
      <c r="O13" s="227">
        <f t="shared" si="3"/>
        <v>8.1497237824677618E-2</v>
      </c>
    </row>
    <row r="14" spans="1:15" ht="13.1" thickBot="1">
      <c r="B14" s="211" t="s">
        <v>12</v>
      </c>
      <c r="C14" s="213">
        <v>82678</v>
      </c>
      <c r="D14" s="216">
        <v>0.16605881711146514</v>
      </c>
      <c r="E14" s="195"/>
      <c r="F14" s="211" t="s">
        <v>12</v>
      </c>
      <c r="G14" s="213">
        <v>2235258</v>
      </c>
      <c r="H14" s="216">
        <v>0.16244555788720172</v>
      </c>
      <c r="J14" s="224">
        <f t="shared" si="0"/>
        <v>0.97824108778374552</v>
      </c>
      <c r="K14" s="225">
        <f t="shared" si="1"/>
        <v>-3.6132592242634209E-3</v>
      </c>
      <c r="M14" s="211" t="s">
        <v>12</v>
      </c>
      <c r="N14" s="227">
        <f>C14/C$15</f>
        <v>1.5130693889397955E-2</v>
      </c>
      <c r="O14" s="227">
        <f t="shared" si="3"/>
        <v>3.7027532897401988E-2</v>
      </c>
    </row>
    <row r="15" spans="1:15" ht="13.75" thickBot="1">
      <c r="B15" s="235" t="s">
        <v>44</v>
      </c>
      <c r="C15" s="214">
        <f>SUM(C10:C14)</f>
        <v>5464257</v>
      </c>
      <c r="D15" s="217" cm="1">
        <f t="array" ref="D15">SUM(C10:C14*D10:D14)/C15</f>
        <v>1.0213306643133871E-2</v>
      </c>
      <c r="E15" s="195"/>
      <c r="F15" s="235" t="s">
        <v>44</v>
      </c>
      <c r="G15" s="214">
        <f>SUM(G10:G14)</f>
        <v>60367457</v>
      </c>
      <c r="H15" s="217" cm="1">
        <f t="array" ref="H15">SUM(G10:G14*H10:H14)/G15</f>
        <v>1.2699907433675588E-2</v>
      </c>
      <c r="J15" s="589">
        <f t="shared" si="0"/>
        <v>1.2434667710886163</v>
      </c>
      <c r="K15" s="588">
        <f t="shared" si="1"/>
        <v>2.4866007905417174E-3</v>
      </c>
      <c r="M15" s="235" t="s">
        <v>44</v>
      </c>
      <c r="N15" s="228">
        <f>SUM(N10:N14)</f>
        <v>0.99999999999999989</v>
      </c>
      <c r="O15" s="228">
        <f>SUM(O10:O14)</f>
        <v>1</v>
      </c>
    </row>
    <row r="16" spans="1:15" ht="13.1" thickBot="1"/>
    <row r="17" spans="2:5" ht="13.1">
      <c r="B17" s="177"/>
      <c r="C17" s="177"/>
      <c r="D17" s="518" t="s">
        <v>46</v>
      </c>
      <c r="E17" s="519"/>
    </row>
    <row r="18" spans="2:5" ht="13.75" thickBot="1">
      <c r="B18" s="177"/>
      <c r="C18" s="177"/>
      <c r="D18" s="218" t="str">
        <f>B7</f>
        <v>Slovakia</v>
      </c>
      <c r="E18" s="219" t="str">
        <f>F7</f>
        <v>Italy</v>
      </c>
    </row>
    <row r="19" spans="2:5" ht="13.1">
      <c r="B19" s="520" t="str">
        <f>C9</f>
        <v>Population</v>
      </c>
      <c r="C19" s="229" t="str">
        <f>B7</f>
        <v>Slovakia</v>
      </c>
      <c r="D19" s="194">
        <f>D15</f>
        <v>1.0213306643133871E-2</v>
      </c>
      <c r="E19" s="193" cm="1">
        <f t="array" ref="E19">SUM(C10:C14*H10:H14)/C15</f>
        <v>7.586834543542963E-3</v>
      </c>
    </row>
    <row r="20" spans="2:5" ht="13.75" thickBot="1">
      <c r="B20" s="521"/>
      <c r="C20" s="230" t="str">
        <f>F7</f>
        <v>Italy</v>
      </c>
      <c r="D20" s="192" cm="1">
        <f t="array" ref="D20">SUM(G10:G14*D10:D14)/G15</f>
        <v>1.595363995965304E-2</v>
      </c>
      <c r="E20" s="191">
        <f>H15</f>
        <v>1.2699907433675588E-2</v>
      </c>
    </row>
    <row r="21" spans="2:5" ht="13.1" thickBot="1"/>
    <row r="22" spans="2:5" ht="13.1">
      <c r="B22" s="231" t="s">
        <v>177</v>
      </c>
      <c r="C22" s="591">
        <f>AVERAGE(E19-D19,E20-D20)</f>
        <v>-2.9401023127841796E-3</v>
      </c>
    </row>
    <row r="23" spans="2:5" ht="13.75" thickBot="1">
      <c r="B23" s="232" t="s">
        <v>179</v>
      </c>
      <c r="C23" s="592">
        <f>AVERAGE(D20-D19,E20-E19)</f>
        <v>5.4267031033258971E-3</v>
      </c>
    </row>
    <row r="24" spans="2:5" ht="13.1">
      <c r="B24" s="233" t="s">
        <v>220</v>
      </c>
      <c r="C24" s="593">
        <f>SUM(C22:C23)</f>
        <v>2.4866007905417174E-3</v>
      </c>
    </row>
    <row r="25" spans="2:5" ht="13.75" thickBot="1">
      <c r="B25" s="234"/>
      <c r="C25" s="223"/>
    </row>
    <row r="26" spans="2:5" ht="13.1" thickBot="1"/>
    <row r="27" spans="2:5" ht="13.1">
      <c r="B27" s="231" t="s">
        <v>204</v>
      </c>
      <c r="C27" s="221">
        <v>-2.9401023127841796E-3</v>
      </c>
    </row>
    <row r="28" spans="2:5" ht="13.75" thickBot="1">
      <c r="B28" s="232" t="s">
        <v>205</v>
      </c>
      <c r="C28" s="222">
        <v>5.4267031033258971E-3</v>
      </c>
    </row>
    <row r="29" spans="2:5" ht="13.1">
      <c r="B29" s="233" t="s">
        <v>221</v>
      </c>
      <c r="C29" s="590">
        <v>2.4866007905417174E-3</v>
      </c>
    </row>
    <row r="30" spans="2:5" ht="13.75" thickBot="1">
      <c r="B30" s="234"/>
      <c r="C30" s="220"/>
    </row>
  </sheetData>
  <mergeCells count="8">
    <mergeCell ref="B2:H2"/>
    <mergeCell ref="B4:H4"/>
    <mergeCell ref="M7:O7"/>
    <mergeCell ref="D17:E17"/>
    <mergeCell ref="B19:B20"/>
    <mergeCell ref="B7:D7"/>
    <mergeCell ref="F7:H7"/>
    <mergeCell ref="J7:K7"/>
  </mergeCells>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0" tint="-0.499984740745262"/>
  </sheetPr>
  <dimension ref="A1:I24"/>
  <sheetViews>
    <sheetView tabSelected="1" zoomScale="160" zoomScaleNormal="160" workbookViewId="0">
      <selection activeCell="H23" sqref="H23"/>
    </sheetView>
  </sheetViews>
  <sheetFormatPr defaultColWidth="9.125" defaultRowHeight="13.6" customHeight="1"/>
  <cols>
    <col min="1" max="1" width="2.625" style="1" customWidth="1"/>
    <col min="2" max="2" width="13.625" style="1" customWidth="1"/>
    <col min="3" max="3" width="15.125" style="1" customWidth="1"/>
    <col min="4" max="4" width="15.25" style="1" customWidth="1"/>
    <col min="5" max="6" width="13.625" style="1" customWidth="1"/>
    <col min="7" max="7" width="13.875" style="1" customWidth="1"/>
    <col min="8" max="9" width="13.625" style="1" customWidth="1"/>
    <col min="10" max="16384" width="9.125" style="1"/>
  </cols>
  <sheetData>
    <row r="1" spans="1:9" ht="13.6" customHeight="1" thickBot="1">
      <c r="A1" s="5" t="s">
        <v>2</v>
      </c>
    </row>
    <row r="2" spans="1:9" ht="54" customHeight="1" thickBot="1">
      <c r="A2" s="5"/>
      <c r="B2" s="450" t="s">
        <v>116</v>
      </c>
      <c r="C2" s="451"/>
      <c r="D2" s="451"/>
      <c r="E2" s="451"/>
      <c r="F2" s="451"/>
      <c r="G2" s="451"/>
      <c r="H2" s="451"/>
      <c r="I2" s="452"/>
    </row>
    <row r="3" spans="1:9" ht="13.6" customHeight="1" thickBot="1">
      <c r="A3" s="5"/>
    </row>
    <row r="4" spans="1:9" ht="13.6" customHeight="1">
      <c r="A4" s="5"/>
      <c r="B4" s="442" t="s">
        <v>115</v>
      </c>
      <c r="C4" s="522" t="s">
        <v>117</v>
      </c>
      <c r="D4" s="522"/>
      <c r="E4" s="522" t="s">
        <v>110</v>
      </c>
      <c r="F4" s="523"/>
      <c r="I4" s="7"/>
    </row>
    <row r="5" spans="1:9" ht="13.6" customHeight="1" thickBot="1">
      <c r="A5" s="5"/>
      <c r="B5" s="443"/>
      <c r="C5" s="23" t="s">
        <v>111</v>
      </c>
      <c r="D5" s="23" t="s">
        <v>112</v>
      </c>
      <c r="E5" s="23" t="s">
        <v>111</v>
      </c>
      <c r="F5" s="6" t="s">
        <v>112</v>
      </c>
      <c r="I5" s="7"/>
    </row>
    <row r="6" spans="1:9" ht="13.6" customHeight="1">
      <c r="A6" s="5"/>
      <c r="B6" s="116" t="s">
        <v>114</v>
      </c>
      <c r="C6" s="115">
        <v>30</v>
      </c>
      <c r="D6" s="115">
        <v>60</v>
      </c>
      <c r="E6" s="87">
        <v>7</v>
      </c>
      <c r="F6" s="87">
        <v>9</v>
      </c>
      <c r="I6" s="7"/>
    </row>
    <row r="7" spans="1:9" ht="13.6" customHeight="1" thickBot="1">
      <c r="A7" s="5"/>
      <c r="B7" s="114" t="s">
        <v>113</v>
      </c>
      <c r="C7" s="113">
        <v>70</v>
      </c>
      <c r="D7" s="113">
        <v>40</v>
      </c>
      <c r="E7" s="87">
        <v>5</v>
      </c>
      <c r="F7" s="87">
        <v>6</v>
      </c>
      <c r="I7" s="7"/>
    </row>
    <row r="8" spans="1:9" ht="13.6" customHeight="1" thickBot="1">
      <c r="A8" s="5"/>
      <c r="B8" s="2" t="s">
        <v>44</v>
      </c>
      <c r="C8" s="112">
        <f>SUM(C6:C7)</f>
        <v>100</v>
      </c>
      <c r="D8" s="112">
        <f>SUM(D6:D7)</f>
        <v>100</v>
      </c>
      <c r="E8" s="111" t="s">
        <v>0</v>
      </c>
      <c r="F8" s="111" t="s">
        <v>0</v>
      </c>
      <c r="I8" s="7"/>
    </row>
    <row r="9" spans="1:9" ht="13.6" customHeight="1" thickBot="1">
      <c r="A9" s="5"/>
    </row>
    <row r="10" spans="1:9" ht="13.6" customHeight="1" thickBot="1">
      <c r="A10" s="5"/>
      <c r="B10" s="450" t="s">
        <v>119</v>
      </c>
      <c r="C10" s="451"/>
      <c r="D10" s="451"/>
      <c r="E10" s="451"/>
      <c r="F10" s="451"/>
      <c r="G10" s="451"/>
      <c r="H10" s="451"/>
      <c r="I10" s="452"/>
    </row>
    <row r="11" spans="1:9" s="3" customFormat="1" ht="13.6" customHeight="1" thickBot="1">
      <c r="B11" s="4"/>
      <c r="C11" s="4"/>
      <c r="D11" s="4"/>
      <c r="E11" s="4"/>
      <c r="F11" s="4"/>
      <c r="G11" s="4"/>
      <c r="H11" s="4"/>
      <c r="I11" s="4"/>
    </row>
    <row r="12" spans="1:9" ht="13.6" customHeight="1" thickBot="1">
      <c r="A12" s="5"/>
    </row>
    <row r="13" spans="1:9" ht="13.6" customHeight="1">
      <c r="A13" s="5"/>
      <c r="B13" s="442" t="s">
        <v>115</v>
      </c>
      <c r="C13" s="522" t="s">
        <v>117</v>
      </c>
      <c r="D13" s="522"/>
      <c r="E13" s="522" t="s">
        <v>118</v>
      </c>
      <c r="F13" s="522"/>
      <c r="G13" s="527" t="s">
        <v>217</v>
      </c>
      <c r="H13" s="62"/>
    </row>
    <row r="14" spans="1:9" ht="13.6" customHeight="1" thickBot="1">
      <c r="A14" s="5"/>
      <c r="B14" s="443"/>
      <c r="C14" s="23" t="s">
        <v>111</v>
      </c>
      <c r="D14" s="23" t="s">
        <v>112</v>
      </c>
      <c r="E14" s="23" t="s">
        <v>111</v>
      </c>
      <c r="F14" s="23" t="s">
        <v>112</v>
      </c>
      <c r="G14" s="528"/>
      <c r="H14" s="62"/>
    </row>
    <row r="15" spans="1:9" ht="13.6" customHeight="1">
      <c r="A15" s="5"/>
      <c r="B15" s="110" t="s">
        <v>114</v>
      </c>
      <c r="C15" s="109">
        <v>30</v>
      </c>
      <c r="D15" s="109">
        <v>60</v>
      </c>
      <c r="E15" s="105">
        <v>7</v>
      </c>
      <c r="F15" s="104">
        <v>9</v>
      </c>
      <c r="G15" s="594">
        <f>F15-E15</f>
        <v>2</v>
      </c>
      <c r="H15" s="108"/>
    </row>
    <row r="16" spans="1:9" ht="13.6" customHeight="1" thickBot="1">
      <c r="A16" s="5"/>
      <c r="B16" s="107" t="s">
        <v>113</v>
      </c>
      <c r="C16" s="106">
        <v>70</v>
      </c>
      <c r="D16" s="106">
        <v>40</v>
      </c>
      <c r="E16" s="105">
        <v>5</v>
      </c>
      <c r="F16" s="104">
        <v>6</v>
      </c>
      <c r="G16" s="594">
        <f t="shared" ref="G16:G17" si="0">F16-E16</f>
        <v>1</v>
      </c>
      <c r="H16" s="100"/>
    </row>
    <row r="17" spans="1:8" ht="13.6" customHeight="1" thickBot="1">
      <c r="A17" s="5"/>
      <c r="B17" s="103" t="s">
        <v>44</v>
      </c>
      <c r="C17" s="102">
        <v>100</v>
      </c>
      <c r="D17" s="102">
        <v>100</v>
      </c>
      <c r="E17" s="101" cm="1">
        <f t="array" ref="E17">SUM(C15:C16*E15:E16)/C17</f>
        <v>5.6</v>
      </c>
      <c r="F17" s="101" cm="1">
        <f t="array" ref="F17">SUM(D15:D16*F15:F16)/D17</f>
        <v>7.8</v>
      </c>
      <c r="G17" s="594">
        <f t="shared" si="0"/>
        <v>2.2000000000000002</v>
      </c>
      <c r="H17" s="100"/>
    </row>
    <row r="18" spans="1:8" ht="13.6" customHeight="1" thickBot="1">
      <c r="A18" s="5"/>
      <c r="H18" s="100"/>
    </row>
    <row r="19" spans="1:8" ht="13.6" customHeight="1">
      <c r="B19" s="421" t="s">
        <v>120</v>
      </c>
      <c r="C19" s="422"/>
      <c r="D19" s="444" t="s">
        <v>118</v>
      </c>
      <c r="E19" s="526"/>
      <c r="F19" s="433" t="s">
        <v>177</v>
      </c>
      <c r="G19" s="434"/>
    </row>
    <row r="20" spans="1:8" ht="13.6" customHeight="1" thickBot="1">
      <c r="B20" s="423"/>
      <c r="C20" s="424"/>
      <c r="D20" s="82" t="s">
        <v>111</v>
      </c>
      <c r="E20" s="99" t="s">
        <v>112</v>
      </c>
      <c r="F20" s="435"/>
      <c r="G20" s="432"/>
    </row>
    <row r="21" spans="1:8" ht="13.6" customHeight="1" thickBot="1">
      <c r="B21" s="529" t="s">
        <v>54</v>
      </c>
      <c r="C21" s="98" t="s">
        <v>111</v>
      </c>
      <c r="D21" s="78">
        <f>E17</f>
        <v>5.6</v>
      </c>
      <c r="E21" s="97" cm="1">
        <f t="array" ref="E21">SUM(C15:C16*F15:F16)/C17</f>
        <v>6.9</v>
      </c>
      <c r="F21" s="74">
        <f>E21-D21</f>
        <v>1.3000000000000007</v>
      </c>
      <c r="G21" s="531">
        <f>AVERAGE(F21,F22)</f>
        <v>1.4500000000000002</v>
      </c>
    </row>
    <row r="22" spans="1:8" ht="13.6" customHeight="1" thickBot="1">
      <c r="B22" s="530"/>
      <c r="C22" s="22" t="s">
        <v>112</v>
      </c>
      <c r="D22" s="95" cm="1">
        <f t="array" ref="D22">SUM(D15:D16*E15:E16)/D17</f>
        <v>6.2</v>
      </c>
      <c r="E22" s="96">
        <f>F17</f>
        <v>7.8</v>
      </c>
      <c r="F22" s="74">
        <f>E22-D22</f>
        <v>1.5999999999999996</v>
      </c>
      <c r="G22" s="532"/>
    </row>
    <row r="23" spans="1:8" ht="14.25" customHeight="1">
      <c r="B23" s="429" t="s">
        <v>179</v>
      </c>
      <c r="C23" s="430"/>
      <c r="D23" s="74">
        <f>D22-D21</f>
        <v>0.60000000000000053</v>
      </c>
      <c r="E23" s="94">
        <f>E22-E21</f>
        <v>0.89999999999999947</v>
      </c>
      <c r="F23" s="74">
        <f>D23+F22</f>
        <v>2.2000000000000002</v>
      </c>
      <c r="G23" s="93">
        <f>E23+F21</f>
        <v>2.2000000000000002</v>
      </c>
    </row>
    <row r="24" spans="1:8" ht="13.6" customHeight="1" thickBot="1">
      <c r="B24" s="431"/>
      <c r="C24" s="432"/>
      <c r="D24" s="524">
        <f>AVERAGE(D23,E23)</f>
        <v>0.75</v>
      </c>
      <c r="E24" s="525"/>
      <c r="F24" s="92">
        <f>E22-D21</f>
        <v>2.2000000000000002</v>
      </c>
      <c r="G24" s="91">
        <f>G21+D24</f>
        <v>2.2000000000000002</v>
      </c>
    </row>
  </sheetData>
  <mergeCells count="16">
    <mergeCell ref="B2:I2"/>
    <mergeCell ref="C4:D4"/>
    <mergeCell ref="E4:F4"/>
    <mergeCell ref="B4:B5"/>
    <mergeCell ref="B23:C24"/>
    <mergeCell ref="D24:E24"/>
    <mergeCell ref="B19:C20"/>
    <mergeCell ref="D19:E19"/>
    <mergeCell ref="B10:I10"/>
    <mergeCell ref="E13:F13"/>
    <mergeCell ref="G13:G14"/>
    <mergeCell ref="B21:B22"/>
    <mergeCell ref="G21:G22"/>
    <mergeCell ref="F19:G20"/>
    <mergeCell ref="B13:B14"/>
    <mergeCell ref="C13:D13"/>
  </mergeCells>
  <pageMargins left="0.75" right="0.75" top="1" bottom="1" header="0.5" footer="0.5"/>
  <pageSetup paperSize="9" scale="7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0" tint="-0.499984740745262"/>
  </sheetPr>
  <dimension ref="A1:I37"/>
  <sheetViews>
    <sheetView zoomScaleNormal="100" workbookViewId="0"/>
  </sheetViews>
  <sheetFormatPr defaultColWidth="9.125" defaultRowHeight="13.6" customHeight="1"/>
  <cols>
    <col min="1" max="1" width="2.625" style="1" customWidth="1"/>
    <col min="2" max="4" width="14.375" style="1" customWidth="1"/>
    <col min="5" max="5" width="17.125" style="1" customWidth="1"/>
    <col min="6" max="7" width="14.375" style="1" customWidth="1"/>
    <col min="8" max="8" width="17.625" style="1" customWidth="1"/>
    <col min="9" max="9" width="14.375" style="1" customWidth="1"/>
    <col min="10" max="16384" width="9.125" style="1"/>
  </cols>
  <sheetData>
    <row r="1" spans="1:9" ht="13.6" customHeight="1" thickBot="1">
      <c r="A1" s="5"/>
    </row>
    <row r="2" spans="1:9" ht="13.1" thickBot="1">
      <c r="A2" s="5"/>
      <c r="B2" s="450" t="s">
        <v>126</v>
      </c>
      <c r="C2" s="451"/>
      <c r="D2" s="451"/>
      <c r="E2" s="451"/>
      <c r="F2" s="451"/>
      <c r="G2" s="451"/>
      <c r="H2" s="452"/>
    </row>
    <row r="3" spans="1:9" ht="13.6" customHeight="1" thickBot="1">
      <c r="A3" s="5"/>
    </row>
    <row r="4" spans="1:9" ht="13.6" customHeight="1">
      <c r="A4" s="5"/>
      <c r="B4" s="442" t="s">
        <v>38</v>
      </c>
      <c r="C4" s="457" t="s">
        <v>121</v>
      </c>
      <c r="D4" s="458"/>
      <c r="E4" s="457" t="s">
        <v>122</v>
      </c>
      <c r="F4" s="459"/>
      <c r="H4" s="7"/>
    </row>
    <row r="5" spans="1:9" ht="27" customHeight="1" thickBot="1">
      <c r="A5" s="5"/>
      <c r="B5" s="443"/>
      <c r="C5" s="23" t="s">
        <v>123</v>
      </c>
      <c r="D5" s="23" t="s">
        <v>124</v>
      </c>
      <c r="E5" s="23" t="s">
        <v>123</v>
      </c>
      <c r="F5" s="6" t="s">
        <v>124</v>
      </c>
      <c r="H5" s="7"/>
    </row>
    <row r="6" spans="1:9" ht="13.6" customHeight="1">
      <c r="A6" s="5"/>
      <c r="B6" s="9" t="s">
        <v>10</v>
      </c>
      <c r="C6" s="10">
        <v>972</v>
      </c>
      <c r="D6" s="150">
        <v>0.56000000000000005</v>
      </c>
      <c r="E6" s="10">
        <v>538</v>
      </c>
      <c r="F6" s="150">
        <v>0.33</v>
      </c>
      <c r="H6" s="7"/>
    </row>
    <row r="7" spans="1:9" ht="13.6" customHeight="1">
      <c r="A7" s="5"/>
      <c r="B7" s="9" t="s">
        <v>11</v>
      </c>
      <c r="C7" s="10">
        <v>4765</v>
      </c>
      <c r="D7" s="150">
        <v>3.25</v>
      </c>
      <c r="E7" s="10">
        <v>1985</v>
      </c>
      <c r="F7" s="150">
        <v>1.38</v>
      </c>
      <c r="H7" s="7"/>
    </row>
    <row r="8" spans="1:9" ht="13.6" customHeight="1">
      <c r="A8" s="5"/>
      <c r="B8" s="9" t="s">
        <v>8</v>
      </c>
      <c r="C8" s="10">
        <v>25966</v>
      </c>
      <c r="D8" s="150">
        <v>22.48</v>
      </c>
      <c r="E8" s="10">
        <v>13349</v>
      </c>
      <c r="F8" s="150">
        <v>9.5500000000000007</v>
      </c>
      <c r="H8" s="7"/>
    </row>
    <row r="9" spans="1:9" ht="13.6" customHeight="1" thickBot="1">
      <c r="A9" s="5"/>
      <c r="B9" s="152" t="s">
        <v>7</v>
      </c>
      <c r="C9" s="11">
        <v>33434</v>
      </c>
      <c r="D9" s="151">
        <v>84.23</v>
      </c>
      <c r="E9" s="11">
        <v>49447</v>
      </c>
      <c r="F9" s="150">
        <v>65</v>
      </c>
      <c r="H9" s="7"/>
    </row>
    <row r="10" spans="1:9" ht="13.6" customHeight="1" thickBot="1">
      <c r="A10" s="5"/>
      <c r="B10" s="2" t="s">
        <v>44</v>
      </c>
      <c r="C10" s="86">
        <f>SUM(C6:C9)</f>
        <v>65137</v>
      </c>
      <c r="D10" s="149" t="s">
        <v>0</v>
      </c>
      <c r="E10" s="86">
        <f>SUM(E6:E9)</f>
        <v>65319</v>
      </c>
      <c r="F10" s="149" t="s">
        <v>0</v>
      </c>
      <c r="H10" s="7"/>
    </row>
    <row r="11" spans="1:9" ht="13.6" customHeight="1" thickBot="1">
      <c r="A11" s="5"/>
    </row>
    <row r="12" spans="1:9" ht="13.1" thickBot="1">
      <c r="A12" s="5"/>
      <c r="B12" s="450" t="s">
        <v>127</v>
      </c>
      <c r="C12" s="451"/>
      <c r="D12" s="451"/>
      <c r="E12" s="451"/>
      <c r="F12" s="451"/>
      <c r="G12" s="451"/>
      <c r="H12" s="452"/>
    </row>
    <row r="13" spans="1:9" s="3" customFormat="1" ht="13.6" customHeight="1" thickBot="1">
      <c r="B13" s="4"/>
      <c r="C13" s="4"/>
      <c r="D13" s="4"/>
      <c r="E13" s="4"/>
      <c r="F13" s="4"/>
      <c r="G13" s="4"/>
      <c r="H13" s="4"/>
    </row>
    <row r="14" spans="1:9" ht="13.6" customHeight="1" thickBot="1">
      <c r="A14" s="5"/>
    </row>
    <row r="15" spans="1:9" ht="13.6" customHeight="1">
      <c r="A15" s="5"/>
      <c r="B15" s="442" t="s">
        <v>38</v>
      </c>
      <c r="C15" s="457" t="s">
        <v>121</v>
      </c>
      <c r="D15" s="535"/>
      <c r="E15" s="458"/>
      <c r="F15" s="457" t="s">
        <v>122</v>
      </c>
      <c r="G15" s="535"/>
      <c r="H15" s="458"/>
      <c r="I15" s="527"/>
    </row>
    <row r="16" spans="1:9" ht="27.85" customHeight="1" thickBot="1">
      <c r="A16" s="5"/>
      <c r="B16" s="443"/>
      <c r="C16" s="23" t="s">
        <v>123</v>
      </c>
      <c r="D16" s="23" t="s">
        <v>124</v>
      </c>
      <c r="E16" s="12"/>
      <c r="F16" s="23" t="s">
        <v>123</v>
      </c>
      <c r="G16" s="23" t="s">
        <v>124</v>
      </c>
      <c r="H16" s="12"/>
      <c r="I16" s="528"/>
    </row>
    <row r="17" spans="1:9" ht="13.6" customHeight="1">
      <c r="A17" s="5"/>
      <c r="B17" s="9" t="s">
        <v>10</v>
      </c>
      <c r="C17" s="13">
        <v>972</v>
      </c>
      <c r="D17" s="140">
        <v>0.56000000000000005</v>
      </c>
      <c r="E17" s="148"/>
      <c r="F17" s="13">
        <v>538</v>
      </c>
      <c r="G17" s="140">
        <v>0.33</v>
      </c>
      <c r="H17" s="147"/>
      <c r="I17" s="146"/>
    </row>
    <row r="18" spans="1:9" ht="13.6" customHeight="1">
      <c r="A18" s="5"/>
      <c r="B18" s="9" t="s">
        <v>11</v>
      </c>
      <c r="C18" s="13">
        <v>4765</v>
      </c>
      <c r="D18" s="140">
        <v>3.25</v>
      </c>
      <c r="E18" s="145"/>
      <c r="F18" s="13">
        <v>1985</v>
      </c>
      <c r="G18" s="140">
        <v>1.38</v>
      </c>
      <c r="H18" s="144"/>
      <c r="I18" s="143"/>
    </row>
    <row r="19" spans="1:9" ht="13.6" customHeight="1">
      <c r="A19" s="5"/>
      <c r="B19" s="9" t="s">
        <v>8</v>
      </c>
      <c r="C19" s="13">
        <v>25966</v>
      </c>
      <c r="D19" s="140">
        <v>22.48</v>
      </c>
      <c r="E19" s="145"/>
      <c r="F19" s="13">
        <v>13349</v>
      </c>
      <c r="G19" s="140">
        <v>9.5500000000000007</v>
      </c>
      <c r="H19" s="144"/>
      <c r="I19" s="143"/>
    </row>
    <row r="20" spans="1:9" ht="13.6" customHeight="1" thickBot="1">
      <c r="A20" s="5"/>
      <c r="B20" s="152" t="s">
        <v>7</v>
      </c>
      <c r="C20" s="14">
        <v>33434</v>
      </c>
      <c r="D20" s="142">
        <v>84.23</v>
      </c>
      <c r="E20" s="141"/>
      <c r="F20" s="14">
        <v>49447</v>
      </c>
      <c r="G20" s="140">
        <v>65</v>
      </c>
      <c r="H20" s="139"/>
      <c r="I20" s="138"/>
    </row>
    <row r="21" spans="1:9" ht="13.6" customHeight="1" thickBot="1">
      <c r="A21" s="5"/>
      <c r="B21" s="2" t="s">
        <v>44</v>
      </c>
      <c r="C21" s="136">
        <f>SUM(C17:C20)</f>
        <v>65137</v>
      </c>
      <c r="D21" s="133"/>
      <c r="E21" s="137"/>
      <c r="F21" s="136">
        <f>SUM(F17:F20)</f>
        <v>65319</v>
      </c>
      <c r="G21" s="133"/>
      <c r="H21" s="135"/>
      <c r="I21" s="134"/>
    </row>
    <row r="22" spans="1:9" ht="13.6" customHeight="1">
      <c r="A22" s="5"/>
      <c r="B22" s="5"/>
      <c r="C22" s="5"/>
      <c r="H22" s="5"/>
    </row>
    <row r="23" spans="1:9" ht="13.6" customHeight="1" thickBot="1">
      <c r="A23" s="5"/>
    </row>
    <row r="24" spans="1:9" ht="13.6" customHeight="1">
      <c r="B24" s="421" t="s">
        <v>125</v>
      </c>
      <c r="C24" s="422"/>
      <c r="D24" s="444" t="s">
        <v>45</v>
      </c>
      <c r="E24" s="526"/>
      <c r="F24" s="533"/>
    </row>
    <row r="25" spans="1:9" ht="13.6" customHeight="1" thickBot="1">
      <c r="B25" s="423"/>
      <c r="C25" s="424"/>
      <c r="D25" s="82" t="s">
        <v>121</v>
      </c>
      <c r="E25" s="99" t="s">
        <v>122</v>
      </c>
      <c r="F25" s="534"/>
    </row>
    <row r="26" spans="1:9" ht="13.6" customHeight="1">
      <c r="B26" s="446" t="s">
        <v>47</v>
      </c>
      <c r="C26" s="81" t="s">
        <v>121</v>
      </c>
      <c r="D26" s="132"/>
      <c r="E26" s="131"/>
      <c r="F26" s="130"/>
      <c r="G26" s="538"/>
    </row>
    <row r="27" spans="1:9" ht="13.6" customHeight="1" thickBot="1">
      <c r="B27" s="540"/>
      <c r="C27" s="129" t="s">
        <v>122</v>
      </c>
      <c r="D27" s="128"/>
      <c r="E27" s="127"/>
      <c r="F27" s="126"/>
      <c r="G27" s="539"/>
    </row>
    <row r="28" spans="1:9" ht="14.25" customHeight="1" thickBot="1">
      <c r="B28" s="431"/>
      <c r="C28" s="432"/>
      <c r="D28" s="125"/>
      <c r="E28" s="124"/>
      <c r="F28" s="123"/>
    </row>
    <row r="29" spans="1:9" ht="13.6" customHeight="1" thickBot="1">
      <c r="D29" s="536"/>
      <c r="E29" s="537"/>
      <c r="G29" s="123"/>
    </row>
    <row r="30" spans="1:9" ht="13.6" customHeight="1" thickBot="1"/>
    <row r="31" spans="1:9" ht="13.6" customHeight="1">
      <c r="B31" s="442" t="s">
        <v>38</v>
      </c>
      <c r="C31" s="436"/>
      <c r="D31" s="437"/>
    </row>
    <row r="32" spans="1:9" ht="13.6" customHeight="1" thickBot="1">
      <c r="B32" s="443"/>
      <c r="C32" s="12"/>
      <c r="D32" s="30"/>
    </row>
    <row r="33" spans="2:4" ht="13.6" customHeight="1">
      <c r="B33" s="122" t="s">
        <v>10</v>
      </c>
      <c r="C33" s="119"/>
      <c r="D33" s="119"/>
    </row>
    <row r="34" spans="2:4" ht="13.6" customHeight="1">
      <c r="B34" s="122" t="s">
        <v>9</v>
      </c>
      <c r="C34" s="119"/>
      <c r="D34" s="119"/>
    </row>
    <row r="35" spans="2:4" ht="13.6" customHeight="1">
      <c r="B35" s="122" t="s">
        <v>8</v>
      </c>
      <c r="C35" s="119"/>
      <c r="D35" s="121"/>
    </row>
    <row r="36" spans="2:4" ht="13.6" customHeight="1" thickBot="1">
      <c r="B36" s="120" t="s">
        <v>7</v>
      </c>
      <c r="C36" s="119"/>
      <c r="D36" s="118"/>
    </row>
    <row r="37" spans="2:4" ht="13.6" customHeight="1" thickBot="1">
      <c r="B37" s="2" t="s">
        <v>44</v>
      </c>
      <c r="C37" s="117"/>
      <c r="D37" s="117"/>
    </row>
  </sheetData>
  <mergeCells count="18">
    <mergeCell ref="C31:D31"/>
    <mergeCell ref="B31:B32"/>
    <mergeCell ref="I15:I16"/>
    <mergeCell ref="B15:B16"/>
    <mergeCell ref="C15:E15"/>
    <mergeCell ref="F15:H15"/>
    <mergeCell ref="D29:E29"/>
    <mergeCell ref="G26:G27"/>
    <mergeCell ref="B26:B27"/>
    <mergeCell ref="B28:C28"/>
    <mergeCell ref="B12:H12"/>
    <mergeCell ref="B24:C25"/>
    <mergeCell ref="D24:E24"/>
    <mergeCell ref="B2:H2"/>
    <mergeCell ref="B4:B5"/>
    <mergeCell ref="C4:D4"/>
    <mergeCell ref="E4:F4"/>
    <mergeCell ref="F24:F25"/>
  </mergeCells>
  <pageMargins left="0.75" right="0.75" top="1" bottom="1" header="0.5" footer="0.5"/>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vt:i4>
      </vt:variant>
    </vt:vector>
  </HeadingPairs>
  <TitlesOfParts>
    <vt:vector size="19" baseType="lpstr">
      <vt:lpstr>B.4.1v</vt:lpstr>
      <vt:lpstr>G4.8v</vt:lpstr>
      <vt:lpstr>E10.1</vt:lpstr>
      <vt:lpstr>E10.2</vt:lpstr>
      <vt:lpstr>E10.3</vt:lpstr>
      <vt:lpstr>E10.4</vt:lpstr>
      <vt:lpstr>E10.5</vt:lpstr>
      <vt:lpstr>G4.1.</vt:lpstr>
      <vt:lpstr>G4.3.</vt:lpstr>
      <vt:lpstr>G4.4.</vt:lpstr>
      <vt:lpstr>G4.9.</vt:lpstr>
      <vt:lpstr>G4.10.</vt:lpstr>
      <vt:lpstr>P09B</vt:lpstr>
      <vt:lpstr>B.4.1v!Print_Area</vt:lpstr>
      <vt:lpstr>E10.1!Print_Area</vt:lpstr>
      <vt:lpstr>E10.2!Print_Area</vt:lpstr>
      <vt:lpstr>E10.3!Print_Area</vt:lpstr>
      <vt:lpstr>G4.1.!Print_Area</vt:lpstr>
      <vt:lpstr>P09B!Print_Area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Margitics László</cp:lastModifiedBy>
  <cp:lastPrinted>2012-09-05T19:50:31Z</cp:lastPrinted>
  <dcterms:created xsi:type="dcterms:W3CDTF">1997-01-17T14:02:09Z</dcterms:created>
  <dcterms:modified xsi:type="dcterms:W3CDTF">2024-12-01T18:04:25Z</dcterms:modified>
</cp:coreProperties>
</file>