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comments3.xml" ContentType="application/vnd.openxmlformats-officedocument.spreadsheetml.comment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5.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drawings/drawing6.xml" ContentType="application/vnd.openxmlformats-officedocument.drawing+xml"/>
  <Override PartName="/xl/embeddings/oleObject11.bin" ContentType="application/vnd.openxmlformats-officedocument.oleObject"/>
  <Override PartName="/xl/embeddings/oleObject12.bin" ContentType="application/vnd.openxmlformats-officedocument.oleObject"/>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embeddings/oleObject19.bin" ContentType="application/vnd.openxmlformats-officedocument.oleObject"/>
  <Override PartName="/xl/embeddings/oleObject20.bin" ContentType="application/vnd.openxmlformats-officedocument.oleObject"/>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embeddings/oleObject25.bin" ContentType="application/vnd.openxmlformats-officedocument.oleObject"/>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xml"/>
  <Override PartName="/xl/embeddings/oleObject31.bin" ContentType="application/vnd.openxmlformats-officedocument.oleObject"/>
  <Override PartName="/xl/embeddings/oleObject32.bin" ContentType="application/vnd.openxmlformats-officedocument.oleObject"/>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embeddings/oleObject36.bin" ContentType="application/vnd.openxmlformats-officedocument.oleObject"/>
  <Override PartName="/xl/embeddings/oleObject37.bin" ContentType="application/vnd.openxmlformats-officedocument.oleObject"/>
  <Override PartName="/xl/embeddings/oleObject38.bin" ContentType="application/vnd.openxmlformats-officedocument.oleObject"/>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xml"/>
  <Override PartName="/xl/embeddings/oleObject39.bin" ContentType="application/vnd.openxmlformats-officedocument.oleObject"/>
  <Override PartName="/xl/embeddings/oleObject40.bin" ContentType="application/vnd.openxmlformats-officedocument.oleObject"/>
  <Override PartName="/xl/embeddings/oleObject41.bin" ContentType="application/vnd.openxmlformats-officedocument.oleObject"/>
  <Override PartName="/xl/embeddings/oleObject42.bin" ContentType="application/vnd.openxmlformats-officedocument.oleObject"/>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embeddings/oleObject49.bin" ContentType="application/vnd.openxmlformats-officedocument.oleObject"/>
  <Override PartName="/xl/embeddings/oleObject50.bin" ContentType="application/vnd.openxmlformats-officedocument.oleObject"/>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9.xml" ContentType="application/vnd.openxmlformats-officedocument.drawing+xml"/>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embeddings/oleObject55.bin" ContentType="application/vnd.openxmlformats-officedocument.oleObject"/>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embeddings/oleObject6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D:\CORVINUS - Data Science BSc\3rd SEMESTER\STAT\"/>
    </mc:Choice>
  </mc:AlternateContent>
  <xr:revisionPtr revIDLastSave="0" documentId="13_ncr:1_{0A925156-EE66-4E73-A862-93AE3A0067E9}" xr6:coauthVersionLast="47" xr6:coauthVersionMax="47" xr10:uidLastSave="{00000000-0000-0000-0000-000000000000}"/>
  <bookViews>
    <workbookView minimized="1" xWindow="8509" yWindow="16076" windowWidth="2906" windowHeight="2068" activeTab="2" xr2:uid="{F9156AEA-AF7C-4221-8D26-ECC3E2169E0F}"/>
  </bookViews>
  <sheets>
    <sheet name="E5.1" sheetId="4" r:id="rId1"/>
    <sheet name="E5.2" sheetId="15" r:id="rId2"/>
    <sheet name="G2.28." sheetId="16" r:id="rId3"/>
    <sheet name="E5.3" sheetId="17" r:id="rId4"/>
    <sheet name="E5.4" sheetId="23" r:id="rId5"/>
    <sheet name="G2.12." sheetId="10" r:id="rId6"/>
    <sheet name="G2.19." sheetId="11" r:id="rId7"/>
    <sheet name="G2.22." sheetId="12" r:id="rId8"/>
    <sheet name="G2.4.bcde+" sheetId="13" r:id="rId9"/>
    <sheet name="G2.15." sheetId="14" r:id="rId10"/>
    <sheet name="E5.5" sheetId="18" r:id="rId11"/>
    <sheet name="G2.24." sheetId="19" r:id="rId12"/>
    <sheet name="B.2.4." sheetId="20" r:id="rId13"/>
    <sheet name="G2.25." sheetId="21" r:id="rId14"/>
  </sheets>
  <definedNames>
    <definedName name="_xlnm._FilterDatabase" localSheetId="1" hidden="1">'E5.2'!$B$7:$C$609</definedName>
    <definedName name="_xlnm.Print_Area" localSheetId="12">'B.2.4.'!$A$1:$H$91</definedName>
    <definedName name="_xlnm.Print_Area" localSheetId="0">'E5.1'!$A$1:$O$24</definedName>
    <definedName name="_xlnm.Print_Area" localSheetId="3">'E5.3'!$A$1:$N$32</definedName>
    <definedName name="_xlnm.Print_Area" localSheetId="4">'E5.4'!$A$1:$L$24</definedName>
    <definedName name="_xlnm.Print_Area" localSheetId="10">'E5.5'!$A$1:$J$24</definedName>
    <definedName name="_xlnm.Print_Area" localSheetId="5">'G2.12.'!$A$1:$L$31</definedName>
    <definedName name="_xlnm.Print_Area" localSheetId="9">'G2.15.'!$A$1:$I$36</definedName>
    <definedName name="_xlnm.Print_Area" localSheetId="6">'G2.19.'!$A$1:$I$53</definedName>
    <definedName name="_xlnm.Print_Area" localSheetId="7">'G2.22.'!$A$1:$I$56</definedName>
    <definedName name="_xlnm.Print_Area" localSheetId="11">'G2.24.'!$A$1:$I$27</definedName>
    <definedName name="_xlnm.Print_Area" localSheetId="13">'G2.25.'!$A$1:$F$44</definedName>
    <definedName name="_xlnm.Print_Area" localSheetId="2">'G2.28.'!$A$1:$M$39</definedName>
    <definedName name="_xlnm.Print_Area" localSheetId="8">'G2.4.bcde+'!$A$1:$N$89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0" i="15" l="1"/>
  <c r="E9" i="15"/>
  <c r="P102" i="15"/>
  <c r="N99" i="15"/>
  <c r="M99" i="15"/>
  <c r="Q90" i="15"/>
  <c r="P88" i="15"/>
  <c r="P87" i="15"/>
  <c r="I19" i="17"/>
  <c r="I18" i="17"/>
  <c r="I11" i="17"/>
  <c r="J11" i="17"/>
  <c r="I12" i="17"/>
  <c r="J12" i="17"/>
  <c r="I13" i="17"/>
  <c r="J13" i="17"/>
  <c r="I14" i="17"/>
  <c r="J14" i="17"/>
  <c r="I15" i="17"/>
  <c r="J15" i="17"/>
  <c r="I16" i="17"/>
  <c r="J16" i="17"/>
  <c r="I17" i="17"/>
  <c r="J17" i="17"/>
  <c r="J18" i="17"/>
  <c r="J19" i="17"/>
  <c r="I10" i="17"/>
  <c r="J10" i="17"/>
  <c r="H11" i="17"/>
  <c r="H12" i="17"/>
  <c r="H13" i="17"/>
  <c r="H14" i="17"/>
  <c r="H15" i="17"/>
  <c r="H16" i="17"/>
  <c r="H17" i="17"/>
  <c r="H18" i="17"/>
  <c r="H19" i="17"/>
  <c r="H10" i="17"/>
  <c r="D18" i="17"/>
  <c r="C18" i="17"/>
  <c r="B18" i="17"/>
  <c r="L76" i="15"/>
  <c r="L74" i="15" a="1"/>
  <c r="L74" i="15"/>
  <c r="J72" i="15"/>
  <c r="K66" i="15"/>
  <c r="J49" i="15"/>
  <c r="J47" i="15"/>
  <c r="J46" i="15"/>
  <c r="F13" i="15"/>
  <c r="F14" i="15"/>
  <c r="F15" i="15"/>
  <c r="F17" i="15"/>
  <c r="F25" i="15"/>
  <c r="F26" i="15"/>
  <c r="F27" i="15"/>
  <c r="F29" i="15"/>
  <c r="F37" i="15"/>
  <c r="F38" i="15"/>
  <c r="F39" i="15"/>
  <c r="F41" i="15"/>
  <c r="F49" i="15"/>
  <c r="F50" i="15"/>
  <c r="F51" i="15"/>
  <c r="F53" i="15"/>
  <c r="F61" i="15"/>
  <c r="F62" i="15"/>
  <c r="F63" i="15"/>
  <c r="F65" i="15"/>
  <c r="F73" i="15"/>
  <c r="F74" i="15"/>
  <c r="F75" i="15"/>
  <c r="F77" i="15"/>
  <c r="F85" i="15"/>
  <c r="F86" i="15"/>
  <c r="F87" i="15"/>
  <c r="F89" i="15"/>
  <c r="F97" i="15"/>
  <c r="F98" i="15"/>
  <c r="F99" i="15"/>
  <c r="F101" i="15"/>
  <c r="F109" i="15"/>
  <c r="F110" i="15"/>
  <c r="F111" i="15"/>
  <c r="F113" i="15"/>
  <c r="F121" i="15"/>
  <c r="F122" i="15"/>
  <c r="F123" i="15"/>
  <c r="F125" i="15"/>
  <c r="F133" i="15"/>
  <c r="F134" i="15"/>
  <c r="F135" i="15"/>
  <c r="F137" i="15"/>
  <c r="F145" i="15"/>
  <c r="F146" i="15"/>
  <c r="F147" i="15"/>
  <c r="F149" i="15"/>
  <c r="F157" i="15"/>
  <c r="F158" i="15"/>
  <c r="F159" i="15"/>
  <c r="F161" i="15"/>
  <c r="F169" i="15"/>
  <c r="F170" i="15"/>
  <c r="F171" i="15"/>
  <c r="F173" i="15"/>
  <c r="F181" i="15"/>
  <c r="F182" i="15"/>
  <c r="F183" i="15"/>
  <c r="F185" i="15"/>
  <c r="F193" i="15"/>
  <c r="F194" i="15"/>
  <c r="F195" i="15"/>
  <c r="F197" i="15"/>
  <c r="F205" i="15"/>
  <c r="F206" i="15"/>
  <c r="F207" i="15"/>
  <c r="F209" i="15"/>
  <c r="F217" i="15"/>
  <c r="F218" i="15"/>
  <c r="F219" i="15"/>
  <c r="F221" i="15"/>
  <c r="F229" i="15"/>
  <c r="F230" i="15"/>
  <c r="F231" i="15"/>
  <c r="F233" i="15"/>
  <c r="F241" i="15"/>
  <c r="F242" i="15"/>
  <c r="F243" i="15"/>
  <c r="F245" i="15"/>
  <c r="F253" i="15"/>
  <c r="F254" i="15"/>
  <c r="F255" i="15"/>
  <c r="F257" i="15"/>
  <c r="F265" i="15"/>
  <c r="F266" i="15"/>
  <c r="F267" i="15"/>
  <c r="F269" i="15"/>
  <c r="F277" i="15"/>
  <c r="F278" i="15"/>
  <c r="F279" i="15"/>
  <c r="F281" i="15"/>
  <c r="F289" i="15"/>
  <c r="F290" i="15"/>
  <c r="F291" i="15"/>
  <c r="F293" i="15"/>
  <c r="F301" i="15"/>
  <c r="F302" i="15"/>
  <c r="F303" i="15"/>
  <c r="F305" i="15"/>
  <c r="F313" i="15"/>
  <c r="F314" i="15"/>
  <c r="F315" i="15"/>
  <c r="F317" i="15"/>
  <c r="F325" i="15"/>
  <c r="F326" i="15"/>
  <c r="F327" i="15"/>
  <c r="F329" i="15"/>
  <c r="F337" i="15"/>
  <c r="F338" i="15"/>
  <c r="F339" i="15"/>
  <c r="F341" i="15"/>
  <c r="F349" i="15"/>
  <c r="F350" i="15"/>
  <c r="F351" i="15"/>
  <c r="F353" i="15"/>
  <c r="F358" i="15"/>
  <c r="F361" i="15"/>
  <c r="F362" i="15"/>
  <c r="F363" i="15"/>
  <c r="F364" i="15"/>
  <c r="F365" i="15"/>
  <c r="F366" i="15"/>
  <c r="F367" i="15"/>
  <c r="F368" i="15"/>
  <c r="F369" i="15"/>
  <c r="F370" i="15"/>
  <c r="F371" i="15"/>
  <c r="F372" i="15"/>
  <c r="F373" i="15"/>
  <c r="F374" i="15"/>
  <c r="F375" i="15"/>
  <c r="F376" i="15"/>
  <c r="F377" i="15"/>
  <c r="F378" i="15"/>
  <c r="F379" i="15"/>
  <c r="F380" i="15"/>
  <c r="F381" i="15"/>
  <c r="F382" i="15"/>
  <c r="F383" i="15"/>
  <c r="F384" i="15"/>
  <c r="F385" i="15"/>
  <c r="F386" i="15"/>
  <c r="F387" i="15"/>
  <c r="F388" i="15"/>
  <c r="F389" i="15"/>
  <c r="F390" i="15"/>
  <c r="F391" i="15"/>
  <c r="F392" i="15"/>
  <c r="F393" i="15"/>
  <c r="F394" i="15"/>
  <c r="F395" i="15"/>
  <c r="F396" i="15"/>
  <c r="F397" i="15"/>
  <c r="F398" i="15"/>
  <c r="F399" i="15"/>
  <c r="F400" i="15"/>
  <c r="F401" i="15"/>
  <c r="F402" i="15"/>
  <c r="F403" i="15"/>
  <c r="F404" i="15"/>
  <c r="F405" i="15"/>
  <c r="F406" i="15"/>
  <c r="F407" i="15"/>
  <c r="F408" i="15"/>
  <c r="F409" i="15"/>
  <c r="F410" i="15"/>
  <c r="F411" i="15"/>
  <c r="F412" i="15"/>
  <c r="F413" i="15"/>
  <c r="F414" i="15"/>
  <c r="F415" i="15"/>
  <c r="F416" i="15"/>
  <c r="F417" i="15"/>
  <c r="F418" i="15"/>
  <c r="F419" i="15"/>
  <c r="F420" i="15"/>
  <c r="F421" i="15"/>
  <c r="F422" i="15"/>
  <c r="F423" i="15"/>
  <c r="F424" i="15"/>
  <c r="F425" i="15"/>
  <c r="F426" i="15"/>
  <c r="F427" i="15"/>
  <c r="F428" i="15"/>
  <c r="F429" i="15"/>
  <c r="F430" i="15"/>
  <c r="F431" i="15"/>
  <c r="F432" i="15"/>
  <c r="F433" i="15"/>
  <c r="F434" i="15"/>
  <c r="F435" i="15"/>
  <c r="F436" i="15"/>
  <c r="F437" i="15"/>
  <c r="F438" i="15"/>
  <c r="F439" i="15"/>
  <c r="F440" i="15"/>
  <c r="F441" i="15"/>
  <c r="F442" i="15"/>
  <c r="F443" i="15"/>
  <c r="F444" i="15"/>
  <c r="F445" i="15"/>
  <c r="F446" i="15"/>
  <c r="F447" i="15"/>
  <c r="F448" i="15"/>
  <c r="F449" i="15"/>
  <c r="F450" i="15"/>
  <c r="F451" i="15"/>
  <c r="F452" i="15"/>
  <c r="F453" i="15"/>
  <c r="F454" i="15"/>
  <c r="F455" i="15"/>
  <c r="F456" i="15"/>
  <c r="F457" i="15"/>
  <c r="F458" i="15"/>
  <c r="F459" i="15"/>
  <c r="F460" i="15"/>
  <c r="F461" i="15"/>
  <c r="F462" i="15"/>
  <c r="F463" i="15"/>
  <c r="F464" i="15"/>
  <c r="F465" i="15"/>
  <c r="F466" i="15"/>
  <c r="F467" i="15"/>
  <c r="F468" i="15"/>
  <c r="F469" i="15"/>
  <c r="F470" i="15"/>
  <c r="F471" i="15"/>
  <c r="F472" i="15"/>
  <c r="F473" i="15"/>
  <c r="F474" i="15"/>
  <c r="F475" i="15"/>
  <c r="F476" i="15"/>
  <c r="F477" i="15"/>
  <c r="F478" i="15"/>
  <c r="F479" i="15"/>
  <c r="F480" i="15"/>
  <c r="F481" i="15"/>
  <c r="F482" i="15"/>
  <c r="F483" i="15"/>
  <c r="F484" i="15"/>
  <c r="F485" i="15"/>
  <c r="F486" i="15"/>
  <c r="F487" i="15"/>
  <c r="F488" i="15"/>
  <c r="F489" i="15"/>
  <c r="F490" i="15"/>
  <c r="F491" i="15"/>
  <c r="F492" i="15"/>
  <c r="F493" i="15"/>
  <c r="F494" i="15"/>
  <c r="F495" i="15"/>
  <c r="F496" i="15"/>
  <c r="F497" i="15"/>
  <c r="F498" i="15"/>
  <c r="F499" i="15"/>
  <c r="F500" i="15"/>
  <c r="F501" i="15"/>
  <c r="F502" i="15"/>
  <c r="F503" i="15"/>
  <c r="F504" i="15"/>
  <c r="F505" i="15"/>
  <c r="F506" i="15"/>
  <c r="F507" i="15"/>
  <c r="F508" i="15"/>
  <c r="F509" i="15"/>
  <c r="F510" i="15"/>
  <c r="F511" i="15"/>
  <c r="F512" i="15"/>
  <c r="F513" i="15"/>
  <c r="F514" i="15"/>
  <c r="F515" i="15"/>
  <c r="F516" i="15"/>
  <c r="F517" i="15"/>
  <c r="F518" i="15"/>
  <c r="F519" i="15"/>
  <c r="F520" i="15"/>
  <c r="F521" i="15"/>
  <c r="F522" i="15"/>
  <c r="F523" i="15"/>
  <c r="F524" i="15"/>
  <c r="F525" i="15"/>
  <c r="F526" i="15"/>
  <c r="F527" i="15"/>
  <c r="F528" i="15"/>
  <c r="F529" i="15"/>
  <c r="F530" i="15"/>
  <c r="F531" i="15"/>
  <c r="F532" i="15"/>
  <c r="F533" i="15"/>
  <c r="F534" i="15"/>
  <c r="F535" i="15"/>
  <c r="F536" i="15"/>
  <c r="F537" i="15"/>
  <c r="F538" i="15"/>
  <c r="F539" i="15"/>
  <c r="F540" i="15"/>
  <c r="F541" i="15"/>
  <c r="F542" i="15"/>
  <c r="F543" i="15"/>
  <c r="F544" i="15"/>
  <c r="F545" i="15"/>
  <c r="F546" i="15"/>
  <c r="F547" i="15"/>
  <c r="F548" i="15"/>
  <c r="F549" i="15"/>
  <c r="F550" i="15"/>
  <c r="F551" i="15"/>
  <c r="F552" i="15"/>
  <c r="F553" i="15"/>
  <c r="F554" i="15"/>
  <c r="F555" i="15"/>
  <c r="F556" i="15"/>
  <c r="F557" i="15"/>
  <c r="F558" i="15"/>
  <c r="F559" i="15"/>
  <c r="F560" i="15"/>
  <c r="F561" i="15"/>
  <c r="F562" i="15"/>
  <c r="F563" i="15"/>
  <c r="F564" i="15"/>
  <c r="F565" i="15"/>
  <c r="F566" i="15"/>
  <c r="F567" i="15"/>
  <c r="F568" i="15"/>
  <c r="F569" i="15"/>
  <c r="F570" i="15"/>
  <c r="F571" i="15"/>
  <c r="F572" i="15"/>
  <c r="F573" i="15"/>
  <c r="F574" i="15"/>
  <c r="F575" i="15"/>
  <c r="F576" i="15"/>
  <c r="F577" i="15"/>
  <c r="F578" i="15"/>
  <c r="F579" i="15"/>
  <c r="F580" i="15"/>
  <c r="F581" i="15"/>
  <c r="F582" i="15"/>
  <c r="F583" i="15"/>
  <c r="F584" i="15"/>
  <c r="F585" i="15"/>
  <c r="F586" i="15"/>
  <c r="F587" i="15"/>
  <c r="F588" i="15"/>
  <c r="F589" i="15"/>
  <c r="F590" i="15"/>
  <c r="F591" i="15"/>
  <c r="F592" i="15"/>
  <c r="F593" i="15"/>
  <c r="F594" i="15"/>
  <c r="F595" i="15"/>
  <c r="F596" i="15"/>
  <c r="F597" i="15"/>
  <c r="F598" i="15"/>
  <c r="F599" i="15"/>
  <c r="F600" i="15"/>
  <c r="F601" i="15"/>
  <c r="F602" i="15"/>
  <c r="F603" i="15"/>
  <c r="F604" i="15"/>
  <c r="F605" i="15"/>
  <c r="F606" i="15"/>
  <c r="F607" i="15"/>
  <c r="F608" i="15"/>
  <c r="F609" i="15"/>
  <c r="F610" i="15"/>
  <c r="F611" i="15"/>
  <c r="F612" i="15"/>
  <c r="F613" i="15"/>
  <c r="F614" i="15"/>
  <c r="F615" i="15"/>
  <c r="F616" i="15"/>
  <c r="F617" i="15"/>
  <c r="F618" i="15"/>
  <c r="F619" i="15"/>
  <c r="F620" i="15"/>
  <c r="F621" i="15"/>
  <c r="F622" i="15"/>
  <c r="F623" i="15"/>
  <c r="F624" i="15"/>
  <c r="F625" i="15"/>
  <c r="F626" i="15"/>
  <c r="F627" i="15"/>
  <c r="F628" i="15"/>
  <c r="F629" i="15"/>
  <c r="F630" i="15"/>
  <c r="F631" i="15"/>
  <c r="F632" i="15"/>
  <c r="F633" i="15"/>
  <c r="F634" i="15"/>
  <c r="F635" i="15"/>
  <c r="F636" i="15"/>
  <c r="F637" i="15"/>
  <c r="F638" i="15"/>
  <c r="F639" i="15"/>
  <c r="F640" i="15"/>
  <c r="F641" i="15"/>
  <c r="F642" i="15"/>
  <c r="F643" i="15"/>
  <c r="F644" i="15"/>
  <c r="F645" i="15"/>
  <c r="F646" i="15"/>
  <c r="F647" i="15"/>
  <c r="F648" i="15"/>
  <c r="F649" i="15"/>
  <c r="F650" i="15"/>
  <c r="F651" i="15"/>
  <c r="F652" i="15"/>
  <c r="F653" i="15"/>
  <c r="F654" i="15"/>
  <c r="F655" i="15"/>
  <c r="F656" i="15"/>
  <c r="F657" i="15"/>
  <c r="F658" i="15"/>
  <c r="F659" i="15"/>
  <c r="F660" i="15"/>
  <c r="F661" i="15"/>
  <c r="F662" i="15"/>
  <c r="F663" i="15"/>
  <c r="F664" i="15"/>
  <c r="F665" i="15"/>
  <c r="F666" i="15"/>
  <c r="F667" i="15"/>
  <c r="F668" i="15"/>
  <c r="F669" i="15"/>
  <c r="F670" i="15"/>
  <c r="F671" i="15"/>
  <c r="F672" i="15"/>
  <c r="F673" i="15"/>
  <c r="F674" i="15"/>
  <c r="F675" i="15"/>
  <c r="F676" i="15"/>
  <c r="F677" i="15"/>
  <c r="F678" i="15"/>
  <c r="F679" i="15"/>
  <c r="F680" i="15"/>
  <c r="F681" i="15"/>
  <c r="F682" i="15"/>
  <c r="F683" i="15"/>
  <c r="F684" i="15"/>
  <c r="F685" i="15"/>
  <c r="F686" i="15"/>
  <c r="F687" i="15"/>
  <c r="F688" i="15"/>
  <c r="F689" i="15"/>
  <c r="F690" i="15"/>
  <c r="F691" i="15"/>
  <c r="F692" i="15"/>
  <c r="F693" i="15"/>
  <c r="F694" i="15"/>
  <c r="F695" i="15"/>
  <c r="F696" i="15"/>
  <c r="F697" i="15"/>
  <c r="F698" i="15"/>
  <c r="F699" i="15"/>
  <c r="F700" i="15"/>
  <c r="F701" i="15"/>
  <c r="F702" i="15"/>
  <c r="F703" i="15"/>
  <c r="F704" i="15"/>
  <c r="F705" i="15"/>
  <c r="F706" i="15"/>
  <c r="F707" i="15"/>
  <c r="F708" i="15"/>
  <c r="F709" i="15"/>
  <c r="F710" i="15"/>
  <c r="F711" i="15"/>
  <c r="F712" i="15"/>
  <c r="F713" i="15"/>
  <c r="F714" i="15"/>
  <c r="F715" i="15"/>
  <c r="F716" i="15"/>
  <c r="F717" i="15"/>
  <c r="F718" i="15"/>
  <c r="F719" i="15"/>
  <c r="F720" i="15"/>
  <c r="F721" i="15"/>
  <c r="F722" i="15"/>
  <c r="F723" i="15"/>
  <c r="F724" i="15"/>
  <c r="F725" i="15"/>
  <c r="F726" i="15"/>
  <c r="F727" i="15"/>
  <c r="F728" i="15"/>
  <c r="F729" i="15"/>
  <c r="F730" i="15"/>
  <c r="F731" i="15"/>
  <c r="F732" i="15"/>
  <c r="F733" i="15"/>
  <c r="F734" i="15"/>
  <c r="F735" i="15"/>
  <c r="F736" i="15"/>
  <c r="F737" i="15"/>
  <c r="F738" i="15"/>
  <c r="F739" i="15"/>
  <c r="F740" i="15"/>
  <c r="F741" i="15"/>
  <c r="F742" i="15"/>
  <c r="F743" i="15"/>
  <c r="F744" i="15"/>
  <c r="F745" i="15"/>
  <c r="F746" i="15"/>
  <c r="F747" i="15"/>
  <c r="F748" i="15"/>
  <c r="F749" i="15"/>
  <c r="F750" i="15"/>
  <c r="F751" i="15"/>
  <c r="F752" i="15"/>
  <c r="F753" i="15"/>
  <c r="F754" i="15"/>
  <c r="F755" i="15"/>
  <c r="F756" i="15"/>
  <c r="F757" i="15"/>
  <c r="F758" i="15"/>
  <c r="F759" i="15"/>
  <c r="F760" i="15"/>
  <c r="F761" i="15"/>
  <c r="F762" i="15"/>
  <c r="F763" i="15"/>
  <c r="F764" i="15"/>
  <c r="F765" i="15"/>
  <c r="F766" i="15"/>
  <c r="F767" i="15"/>
  <c r="F768" i="15"/>
  <c r="F769" i="15"/>
  <c r="F770" i="15"/>
  <c r="F771" i="15"/>
  <c r="F772" i="15"/>
  <c r="F773" i="15"/>
  <c r="F774" i="15"/>
  <c r="F775" i="15"/>
  <c r="F776" i="15"/>
  <c r="F777" i="15"/>
  <c r="F778" i="15"/>
  <c r="F779" i="15"/>
  <c r="F780" i="15"/>
  <c r="F781" i="15"/>
  <c r="F782" i="15"/>
  <c r="F783" i="15"/>
  <c r="F784" i="15"/>
  <c r="F785" i="15"/>
  <c r="F786" i="15"/>
  <c r="F787" i="15"/>
  <c r="F788" i="15"/>
  <c r="F789" i="15"/>
  <c r="F790" i="15"/>
  <c r="F791" i="15"/>
  <c r="F792" i="15"/>
  <c r="F793" i="15"/>
  <c r="F794" i="15"/>
  <c r="F795" i="15"/>
  <c r="F796" i="15"/>
  <c r="F797" i="15"/>
  <c r="F798" i="15"/>
  <c r="F799" i="15"/>
  <c r="F800" i="15"/>
  <c r="F801" i="15"/>
  <c r="F802" i="15"/>
  <c r="F803" i="15"/>
  <c r="F804" i="15"/>
  <c r="F805" i="15"/>
  <c r="F806" i="15"/>
  <c r="F807" i="15"/>
  <c r="F808" i="15"/>
  <c r="F809" i="15"/>
  <c r="F810" i="15"/>
  <c r="F811" i="15"/>
  <c r="F812" i="15"/>
  <c r="F813" i="15"/>
  <c r="F814" i="15"/>
  <c r="F815" i="15"/>
  <c r="F816" i="15"/>
  <c r="F817" i="15"/>
  <c r="F818" i="15"/>
  <c r="F819" i="15"/>
  <c r="F820" i="15"/>
  <c r="F821" i="15"/>
  <c r="F822" i="15"/>
  <c r="F823" i="15"/>
  <c r="F824" i="15"/>
  <c r="F825" i="15"/>
  <c r="F826" i="15"/>
  <c r="F827" i="15"/>
  <c r="F828" i="15"/>
  <c r="F829" i="15"/>
  <c r="F830" i="15"/>
  <c r="F831" i="15"/>
  <c r="F832" i="15"/>
  <c r="F833" i="15"/>
  <c r="F834" i="15"/>
  <c r="F835" i="15"/>
  <c r="F836" i="15"/>
  <c r="F837" i="15"/>
  <c r="F838" i="15"/>
  <c r="F839" i="15"/>
  <c r="F840" i="15"/>
  <c r="F841" i="15"/>
  <c r="F842" i="15"/>
  <c r="F843" i="15"/>
  <c r="F844" i="15"/>
  <c r="F845" i="15"/>
  <c r="F846" i="15"/>
  <c r="F847" i="15"/>
  <c r="F848" i="15"/>
  <c r="F849" i="15"/>
  <c r="F850" i="15"/>
  <c r="F851" i="15"/>
  <c r="F852" i="15"/>
  <c r="F853" i="15"/>
  <c r="F854" i="15"/>
  <c r="F855" i="15"/>
  <c r="F856" i="15"/>
  <c r="F857" i="15"/>
  <c r="F858" i="15"/>
  <c r="F859" i="15"/>
  <c r="F860" i="15"/>
  <c r="F861" i="15"/>
  <c r="F862" i="15"/>
  <c r="F863" i="15"/>
  <c r="F864" i="15"/>
  <c r="F865" i="15"/>
  <c r="F866" i="15"/>
  <c r="F867" i="15"/>
  <c r="F868" i="15"/>
  <c r="F869" i="15"/>
  <c r="F870" i="15"/>
  <c r="F871" i="15"/>
  <c r="F872" i="15"/>
  <c r="F873" i="15"/>
  <c r="F874" i="15"/>
  <c r="F875" i="15"/>
  <c r="F876" i="15"/>
  <c r="F877" i="15"/>
  <c r="F878" i="15"/>
  <c r="F879" i="15"/>
  <c r="F880" i="15"/>
  <c r="F881" i="15"/>
  <c r="F882" i="15"/>
  <c r="F883" i="15"/>
  <c r="F884" i="15"/>
  <c r="F885" i="15"/>
  <c r="F886" i="15"/>
  <c r="F887" i="15"/>
  <c r="F888" i="15"/>
  <c r="F889" i="15"/>
  <c r="F890" i="15"/>
  <c r="F891" i="15"/>
  <c r="F892" i="15"/>
  <c r="F893" i="15"/>
  <c r="F894" i="15"/>
  <c r="F895" i="15"/>
  <c r="F896" i="15"/>
  <c r="F897" i="15"/>
  <c r="F898" i="15"/>
  <c r="F899" i="15"/>
  <c r="F900" i="15"/>
  <c r="F901" i="15"/>
  <c r="F902" i="15"/>
  <c r="F903" i="15"/>
  <c r="F904" i="15"/>
  <c r="F905" i="15"/>
  <c r="F906" i="15"/>
  <c r="F907" i="15"/>
  <c r="F908" i="15"/>
  <c r="F909" i="15"/>
  <c r="F910" i="15"/>
  <c r="F911" i="15"/>
  <c r="F912" i="15"/>
  <c r="F913" i="15"/>
  <c r="F914" i="15"/>
  <c r="F915" i="15"/>
  <c r="F916" i="15"/>
  <c r="F917" i="15"/>
  <c r="F918" i="15"/>
  <c r="F919" i="15"/>
  <c r="F920" i="15"/>
  <c r="F921" i="15"/>
  <c r="F922" i="15"/>
  <c r="F923" i="15"/>
  <c r="F924" i="15"/>
  <c r="F925" i="15"/>
  <c r="F926" i="15"/>
  <c r="F927" i="15"/>
  <c r="F928" i="15"/>
  <c r="F929" i="15"/>
  <c r="F930" i="15"/>
  <c r="F931" i="15"/>
  <c r="F932" i="15"/>
  <c r="F933" i="15"/>
  <c r="F934" i="15"/>
  <c r="F935" i="15"/>
  <c r="F936" i="15"/>
  <c r="F937" i="15"/>
  <c r="F938" i="15"/>
  <c r="F939" i="15"/>
  <c r="F940" i="15"/>
  <c r="F941" i="15"/>
  <c r="F942" i="15"/>
  <c r="F943" i="15"/>
  <c r="F944" i="15"/>
  <c r="F945" i="15"/>
  <c r="F946" i="15"/>
  <c r="K47" i="15" s="1"/>
  <c r="F947" i="15"/>
  <c r="F948" i="15"/>
  <c r="F949" i="15"/>
  <c r="F950" i="15"/>
  <c r="F951" i="15"/>
  <c r="F952" i="15"/>
  <c r="F953" i="15"/>
  <c r="F954" i="15"/>
  <c r="F955" i="15"/>
  <c r="F956" i="15"/>
  <c r="F957" i="15"/>
  <c r="F958" i="15"/>
  <c r="F959" i="15"/>
  <c r="F960" i="15"/>
  <c r="F961" i="15"/>
  <c r="F962" i="15"/>
  <c r="F963" i="15"/>
  <c r="F964" i="15"/>
  <c r="F965" i="15"/>
  <c r="F966" i="15"/>
  <c r="F967" i="15"/>
  <c r="F968" i="15"/>
  <c r="F969" i="15"/>
  <c r="F970" i="15"/>
  <c r="F971" i="15"/>
  <c r="F972" i="15"/>
  <c r="F973" i="15"/>
  <c r="F974" i="15"/>
  <c r="F975" i="15"/>
  <c r="F976" i="15"/>
  <c r="F977" i="15"/>
  <c r="F978" i="15"/>
  <c r="F979" i="15"/>
  <c r="F980" i="15"/>
  <c r="F981" i="15"/>
  <c r="F982" i="15"/>
  <c r="F983" i="15"/>
  <c r="F984" i="15"/>
  <c r="F985" i="15"/>
  <c r="F986" i="15"/>
  <c r="F987" i="15"/>
  <c r="F988" i="15"/>
  <c r="F989" i="15"/>
  <c r="F990" i="15"/>
  <c r="F991" i="15"/>
  <c r="F992" i="15"/>
  <c r="F993" i="15"/>
  <c r="F994" i="15"/>
  <c r="F995" i="15"/>
  <c r="F996" i="15"/>
  <c r="F997" i="15"/>
  <c r="F998" i="15"/>
  <c r="F999" i="15"/>
  <c r="F1000" i="15"/>
  <c r="F1001" i="15"/>
  <c r="F1002" i="15"/>
  <c r="F1003" i="15"/>
  <c r="F1004" i="15"/>
  <c r="F1005" i="15"/>
  <c r="F1006" i="15"/>
  <c r="F1007" i="15"/>
  <c r="F1008" i="15"/>
  <c r="F1009" i="15"/>
  <c r="F1010" i="15"/>
  <c r="F1011" i="15"/>
  <c r="F1012" i="15"/>
  <c r="F1013" i="15"/>
  <c r="F1014" i="15"/>
  <c r="F1015" i="15"/>
  <c r="F1016" i="15"/>
  <c r="F1017" i="15"/>
  <c r="F1018" i="15"/>
  <c r="F1019" i="15"/>
  <c r="F1020" i="15"/>
  <c r="F1021" i="15"/>
  <c r="F1022" i="15"/>
  <c r="F1023" i="15"/>
  <c r="F1024" i="15"/>
  <c r="F1025" i="15"/>
  <c r="F1026" i="15"/>
  <c r="F1027" i="15"/>
  <c r="F1028" i="15"/>
  <c r="F1029" i="15"/>
  <c r="F1030" i="15"/>
  <c r="F1031" i="15"/>
  <c r="F1032" i="15"/>
  <c r="F1033" i="15"/>
  <c r="F1034" i="15"/>
  <c r="F1035" i="15"/>
  <c r="F1036" i="15"/>
  <c r="F1037" i="15"/>
  <c r="F1038" i="15"/>
  <c r="F1039" i="15"/>
  <c r="F1040" i="15"/>
  <c r="F1041" i="15"/>
  <c r="F1042" i="15"/>
  <c r="F1043" i="15"/>
  <c r="F1044" i="15"/>
  <c r="F1045" i="15"/>
  <c r="F1046" i="15"/>
  <c r="F1047" i="15"/>
  <c r="F1048" i="15"/>
  <c r="F1049" i="15"/>
  <c r="F1050" i="15"/>
  <c r="F1051" i="15"/>
  <c r="F1052" i="15"/>
  <c r="F1053" i="15"/>
  <c r="F1054" i="15"/>
  <c r="F1055" i="15"/>
  <c r="F1056" i="15"/>
  <c r="F1057" i="15"/>
  <c r="F1058" i="15"/>
  <c r="F1059" i="15"/>
  <c r="F1060" i="15"/>
  <c r="F1061" i="15"/>
  <c r="F1062" i="15"/>
  <c r="F1063" i="15"/>
  <c r="F1064" i="15"/>
  <c r="F1065" i="15"/>
  <c r="F1066" i="15"/>
  <c r="F1067" i="15"/>
  <c r="F1068" i="15"/>
  <c r="F1069" i="15"/>
  <c r="F1070" i="15"/>
  <c r="F1071" i="15"/>
  <c r="F1072" i="15"/>
  <c r="F1073" i="15"/>
  <c r="F1074" i="15"/>
  <c r="F1075" i="15"/>
  <c r="F1076" i="15"/>
  <c r="F1077" i="15"/>
  <c r="F1078" i="15"/>
  <c r="F1079" i="15"/>
  <c r="F1080" i="15"/>
  <c r="F1081" i="15"/>
  <c r="F1082" i="15"/>
  <c r="F1083" i="15"/>
  <c r="F1084" i="15"/>
  <c r="F1085" i="15"/>
  <c r="F1086" i="15"/>
  <c r="F1087" i="15"/>
  <c r="F1088" i="15"/>
  <c r="F1089" i="15"/>
  <c r="F1090" i="15"/>
  <c r="F1091" i="15"/>
  <c r="F1092" i="15"/>
  <c r="F1093" i="15"/>
  <c r="F1094" i="15"/>
  <c r="F1095" i="15"/>
  <c r="F1096" i="15"/>
  <c r="F1097" i="15"/>
  <c r="F1098" i="15"/>
  <c r="F1099" i="15"/>
  <c r="F1100" i="15"/>
  <c r="F1101" i="15"/>
  <c r="F1102" i="15"/>
  <c r="F1103" i="15"/>
  <c r="F1104" i="15"/>
  <c r="F1105" i="15"/>
  <c r="F1106" i="15"/>
  <c r="F1107" i="15"/>
  <c r="F1108" i="15"/>
  <c r="F1109" i="15"/>
  <c r="F1110" i="15"/>
  <c r="F1111" i="15"/>
  <c r="F1112" i="15"/>
  <c r="F1113" i="15"/>
  <c r="F1114" i="15"/>
  <c r="F1115" i="15"/>
  <c r="F1116" i="15"/>
  <c r="F1117" i="15"/>
  <c r="F1118" i="15"/>
  <c r="F1119" i="15"/>
  <c r="F1120" i="15"/>
  <c r="F1121" i="15"/>
  <c r="F1122" i="15"/>
  <c r="F1123" i="15"/>
  <c r="F1124" i="15"/>
  <c r="F1125" i="15"/>
  <c r="F1126" i="15"/>
  <c r="F1127" i="15"/>
  <c r="F1128" i="15"/>
  <c r="F1129" i="15"/>
  <c r="F1130" i="15"/>
  <c r="F1131" i="15"/>
  <c r="F1132" i="15"/>
  <c r="F1133" i="15"/>
  <c r="F1134" i="15"/>
  <c r="F1135" i="15"/>
  <c r="F1136" i="15"/>
  <c r="F1137" i="15"/>
  <c r="F1138" i="15"/>
  <c r="F1139" i="15"/>
  <c r="F1140" i="15"/>
  <c r="F1141" i="15"/>
  <c r="F1142" i="15"/>
  <c r="F1143" i="15"/>
  <c r="F1144" i="15"/>
  <c r="F1145" i="15"/>
  <c r="F1146" i="15"/>
  <c r="F1147" i="15"/>
  <c r="F1148" i="15"/>
  <c r="F1149" i="15"/>
  <c r="F1150" i="15"/>
  <c r="F1151" i="15"/>
  <c r="F1152" i="15"/>
  <c r="F1153" i="15"/>
  <c r="F1154" i="15"/>
  <c r="F1155" i="15"/>
  <c r="F1156" i="15"/>
  <c r="F1157" i="15"/>
  <c r="F1158" i="15"/>
  <c r="F1159" i="15"/>
  <c r="F1160" i="15"/>
  <c r="F1161" i="15"/>
  <c r="F1162" i="15"/>
  <c r="F1163" i="15"/>
  <c r="F1164" i="15"/>
  <c r="F1165" i="15"/>
  <c r="F1166" i="15"/>
  <c r="F1167" i="15"/>
  <c r="F1168" i="15"/>
  <c r="F1169" i="15"/>
  <c r="F1170" i="15"/>
  <c r="F1171" i="15"/>
  <c r="F1172" i="15"/>
  <c r="F1173" i="15"/>
  <c r="F1174" i="15"/>
  <c r="F1175" i="15"/>
  <c r="F1176" i="15"/>
  <c r="F1177" i="15"/>
  <c r="F1178" i="15"/>
  <c r="F1179" i="15"/>
  <c r="F1180" i="15"/>
  <c r="F1181" i="15"/>
  <c r="F1182" i="15"/>
  <c r="F1183" i="15"/>
  <c r="F1184" i="15"/>
  <c r="F1185" i="15"/>
  <c r="F1186" i="15"/>
  <c r="F1187" i="15"/>
  <c r="F1188" i="15"/>
  <c r="F1189" i="15"/>
  <c r="F1190" i="15"/>
  <c r="F1191" i="15"/>
  <c r="F1192" i="15"/>
  <c r="F1193" i="15"/>
  <c r="F1194" i="15"/>
  <c r="F1195" i="15"/>
  <c r="F1196" i="15"/>
  <c r="F1197" i="15"/>
  <c r="F1198" i="15"/>
  <c r="F1199" i="15"/>
  <c r="F1200" i="15"/>
  <c r="F1201" i="15"/>
  <c r="F1202" i="15"/>
  <c r="F1203" i="15"/>
  <c r="F1204" i="15"/>
  <c r="F1205" i="15"/>
  <c r="F1206" i="15"/>
  <c r="F1207" i="15"/>
  <c r="F1208" i="15"/>
  <c r="F1209" i="15"/>
  <c r="F1210" i="15"/>
  <c r="F1211" i="15"/>
  <c r="F1212" i="15"/>
  <c r="F1213" i="15"/>
  <c r="F1214" i="15"/>
  <c r="F1215" i="15"/>
  <c r="F1216" i="15"/>
  <c r="F1217" i="15"/>
  <c r="F1218" i="15"/>
  <c r="F1219" i="15"/>
  <c r="F1220" i="15"/>
  <c r="F1221" i="15"/>
  <c r="F1222" i="15"/>
  <c r="F1223" i="15"/>
  <c r="F1224" i="15"/>
  <c r="F1225" i="15"/>
  <c r="F1226" i="15"/>
  <c r="F1227" i="15"/>
  <c r="F1228" i="15"/>
  <c r="F1229" i="15"/>
  <c r="F1230" i="15"/>
  <c r="F1231" i="15"/>
  <c r="F1232" i="15"/>
  <c r="F1233" i="15"/>
  <c r="F1234" i="15"/>
  <c r="F1235" i="15"/>
  <c r="F1236" i="15"/>
  <c r="F1237" i="15"/>
  <c r="F1238" i="15"/>
  <c r="F1239" i="15"/>
  <c r="F1240" i="15"/>
  <c r="F1241" i="15"/>
  <c r="F1242" i="15"/>
  <c r="F1243" i="15"/>
  <c r="F1244" i="15"/>
  <c r="F1245" i="15"/>
  <c r="F1246" i="15"/>
  <c r="F1247" i="15"/>
  <c r="F1248" i="15"/>
  <c r="F1249" i="15"/>
  <c r="F1250" i="15"/>
  <c r="F1251" i="15"/>
  <c r="F1252" i="15"/>
  <c r="F1253" i="15"/>
  <c r="F1254" i="15"/>
  <c r="F1255" i="15"/>
  <c r="F1256" i="15"/>
  <c r="F1257" i="15"/>
  <c r="F1258" i="15"/>
  <c r="F1259" i="15"/>
  <c r="F1260" i="15"/>
  <c r="F1261" i="15"/>
  <c r="F1262" i="15"/>
  <c r="F1263" i="15"/>
  <c r="F1264" i="15"/>
  <c r="F1265" i="15"/>
  <c r="F1266" i="15"/>
  <c r="F1267" i="15"/>
  <c r="F1268" i="15"/>
  <c r="F1269" i="15"/>
  <c r="F1270" i="15"/>
  <c r="F1271" i="15"/>
  <c r="F1272" i="15"/>
  <c r="F1273" i="15"/>
  <c r="F1274" i="15"/>
  <c r="F1275" i="15"/>
  <c r="F1276" i="15"/>
  <c r="F1277" i="15"/>
  <c r="F1278" i="15"/>
  <c r="F1279" i="15"/>
  <c r="F1280" i="15"/>
  <c r="F1281" i="15"/>
  <c r="F1282" i="15"/>
  <c r="F1283" i="15"/>
  <c r="F1284" i="15"/>
  <c r="F1285" i="15"/>
  <c r="F1286" i="15"/>
  <c r="F1287" i="15"/>
  <c r="F1288" i="15"/>
  <c r="F1289" i="15"/>
  <c r="F1290" i="15"/>
  <c r="F1291" i="15"/>
  <c r="F1292" i="15"/>
  <c r="F1293" i="15"/>
  <c r="F1294" i="15"/>
  <c r="F1295" i="15"/>
  <c r="F1296" i="15"/>
  <c r="F1297" i="15"/>
  <c r="F1298" i="15"/>
  <c r="F1299" i="15"/>
  <c r="F1300" i="15"/>
  <c r="F1301" i="15"/>
  <c r="F1302" i="15"/>
  <c r="F1303" i="15"/>
  <c r="F9" i="15"/>
  <c r="E11" i="15"/>
  <c r="E12" i="15"/>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50" i="15"/>
  <c r="E51" i="15"/>
  <c r="E52" i="15"/>
  <c r="E53" i="15"/>
  <c r="E54" i="15"/>
  <c r="E55" i="15"/>
  <c r="E56" i="15"/>
  <c r="E57" i="15"/>
  <c r="E58" i="15"/>
  <c r="E59" i="15"/>
  <c r="E60" i="15"/>
  <c r="E61" i="15"/>
  <c r="E62" i="15"/>
  <c r="E63" i="15"/>
  <c r="E64" i="15"/>
  <c r="E65" i="15"/>
  <c r="E66" i="15"/>
  <c r="E67" i="15"/>
  <c r="E68" i="15"/>
  <c r="E69" i="15"/>
  <c r="E70" i="15"/>
  <c r="E71" i="15"/>
  <c r="E72" i="15"/>
  <c r="E73" i="15"/>
  <c r="E74" i="15"/>
  <c r="E75" i="15"/>
  <c r="E76" i="15"/>
  <c r="E77" i="15"/>
  <c r="E78" i="15"/>
  <c r="E79" i="15"/>
  <c r="E80" i="15"/>
  <c r="E81" i="15"/>
  <c r="E82" i="15"/>
  <c r="E83" i="15"/>
  <c r="E84" i="15"/>
  <c r="E85" i="15"/>
  <c r="E86" i="15"/>
  <c r="E87" i="15"/>
  <c r="E88" i="15"/>
  <c r="E89" i="15"/>
  <c r="E90" i="15"/>
  <c r="E91" i="15"/>
  <c r="E92" i="15"/>
  <c r="E93" i="15"/>
  <c r="E94" i="15"/>
  <c r="E95" i="15"/>
  <c r="E96" i="15"/>
  <c r="E97" i="15"/>
  <c r="E98" i="15"/>
  <c r="E99" i="15"/>
  <c r="E100" i="15"/>
  <c r="E101" i="15"/>
  <c r="E102" i="15"/>
  <c r="E103" i="15"/>
  <c r="E104" i="15"/>
  <c r="E105" i="15"/>
  <c r="E106" i="15"/>
  <c r="E107" i="15"/>
  <c r="E108" i="15"/>
  <c r="E109" i="15"/>
  <c r="E110" i="15"/>
  <c r="E111" i="15"/>
  <c r="E112" i="15"/>
  <c r="E113" i="15"/>
  <c r="E114" i="15"/>
  <c r="E115" i="15"/>
  <c r="E116" i="15"/>
  <c r="E117" i="15"/>
  <c r="E118" i="15"/>
  <c r="E119" i="15"/>
  <c r="E120" i="15"/>
  <c r="E121" i="15"/>
  <c r="E122" i="15"/>
  <c r="E123" i="15"/>
  <c r="E124" i="15"/>
  <c r="E125" i="15"/>
  <c r="E126" i="15"/>
  <c r="E127" i="15"/>
  <c r="E128" i="15"/>
  <c r="E129" i="15"/>
  <c r="E130" i="15"/>
  <c r="E131" i="15"/>
  <c r="E132" i="15"/>
  <c r="E133" i="15"/>
  <c r="E134" i="15"/>
  <c r="E135" i="15"/>
  <c r="E136" i="15"/>
  <c r="E137" i="15"/>
  <c r="E138" i="15"/>
  <c r="E139" i="15"/>
  <c r="E140" i="15"/>
  <c r="E141" i="15"/>
  <c r="E142" i="15"/>
  <c r="E143" i="15"/>
  <c r="E144" i="15"/>
  <c r="E145" i="15"/>
  <c r="E146" i="15"/>
  <c r="E147" i="15"/>
  <c r="E148" i="15"/>
  <c r="E149" i="15"/>
  <c r="E150" i="15"/>
  <c r="E151" i="15"/>
  <c r="E152" i="15"/>
  <c r="E153" i="15"/>
  <c r="E154" i="15"/>
  <c r="E155" i="15"/>
  <c r="E156" i="15"/>
  <c r="E157" i="15"/>
  <c r="E158" i="15"/>
  <c r="E159" i="15"/>
  <c r="E160" i="15"/>
  <c r="E161" i="15"/>
  <c r="E162" i="15"/>
  <c r="E163" i="15"/>
  <c r="E164" i="15"/>
  <c r="E165" i="15"/>
  <c r="E166" i="15"/>
  <c r="E167" i="15"/>
  <c r="E168" i="15"/>
  <c r="E169" i="15"/>
  <c r="E170" i="15"/>
  <c r="E171" i="15"/>
  <c r="E172" i="15"/>
  <c r="E173" i="15"/>
  <c r="E174" i="15"/>
  <c r="E175" i="15"/>
  <c r="E176" i="15"/>
  <c r="E177" i="15"/>
  <c r="E178" i="15"/>
  <c r="E179" i="15"/>
  <c r="E180" i="15"/>
  <c r="E181" i="15"/>
  <c r="E182" i="15"/>
  <c r="E183" i="15"/>
  <c r="E184" i="15"/>
  <c r="E185" i="15"/>
  <c r="E186" i="15"/>
  <c r="E187" i="15"/>
  <c r="E188" i="15"/>
  <c r="E189" i="15"/>
  <c r="E190" i="15"/>
  <c r="E191" i="15"/>
  <c r="E192" i="15"/>
  <c r="E193" i="15"/>
  <c r="E194" i="15"/>
  <c r="E195" i="15"/>
  <c r="E196" i="15"/>
  <c r="E197" i="15"/>
  <c r="E198" i="15"/>
  <c r="E199" i="15"/>
  <c r="E200" i="15"/>
  <c r="E201" i="15"/>
  <c r="E202" i="15"/>
  <c r="E203" i="15"/>
  <c r="E204" i="15"/>
  <c r="E205" i="15"/>
  <c r="E206" i="15"/>
  <c r="E207" i="15"/>
  <c r="E208" i="15"/>
  <c r="E209" i="15"/>
  <c r="E210" i="15"/>
  <c r="E211" i="15"/>
  <c r="E212" i="15"/>
  <c r="E213" i="15"/>
  <c r="E214" i="15"/>
  <c r="E215" i="15"/>
  <c r="E216" i="15"/>
  <c r="E217" i="15"/>
  <c r="E218" i="15"/>
  <c r="E219" i="15"/>
  <c r="E220" i="15"/>
  <c r="E221" i="15"/>
  <c r="E222" i="15"/>
  <c r="E223" i="15"/>
  <c r="E224" i="15"/>
  <c r="E225" i="15"/>
  <c r="E226" i="15"/>
  <c r="E227" i="15"/>
  <c r="E228" i="15"/>
  <c r="E229" i="15"/>
  <c r="E230" i="15"/>
  <c r="E231" i="15"/>
  <c r="E232" i="15"/>
  <c r="E233" i="15"/>
  <c r="E234" i="15"/>
  <c r="E235" i="15"/>
  <c r="E236" i="15"/>
  <c r="E237" i="15"/>
  <c r="E238" i="15"/>
  <c r="E239" i="15"/>
  <c r="E240" i="15"/>
  <c r="E241" i="15"/>
  <c r="E242" i="15"/>
  <c r="E243" i="15"/>
  <c r="E244" i="15"/>
  <c r="E245" i="15"/>
  <c r="E246" i="15"/>
  <c r="E247" i="15"/>
  <c r="E248" i="15"/>
  <c r="E249" i="15"/>
  <c r="E250" i="15"/>
  <c r="E251" i="15"/>
  <c r="E252" i="15"/>
  <c r="E253" i="15"/>
  <c r="E254" i="15"/>
  <c r="E255" i="15"/>
  <c r="E256" i="15"/>
  <c r="E257" i="15"/>
  <c r="E258" i="15"/>
  <c r="E259" i="15"/>
  <c r="E260" i="15"/>
  <c r="E261" i="15"/>
  <c r="E262" i="15"/>
  <c r="E263" i="15"/>
  <c r="E264" i="15"/>
  <c r="E265" i="15"/>
  <c r="E266" i="15"/>
  <c r="E267" i="15"/>
  <c r="E268" i="15"/>
  <c r="E269" i="15"/>
  <c r="E270" i="15"/>
  <c r="E271" i="15"/>
  <c r="E272" i="15"/>
  <c r="E273" i="15"/>
  <c r="E274" i="15"/>
  <c r="E275" i="15"/>
  <c r="E276" i="15"/>
  <c r="E277" i="15"/>
  <c r="E278" i="15"/>
  <c r="E279" i="15"/>
  <c r="E280" i="15"/>
  <c r="E281" i="15"/>
  <c r="E282" i="15"/>
  <c r="E283" i="15"/>
  <c r="E284" i="15"/>
  <c r="E285" i="15"/>
  <c r="E286" i="15"/>
  <c r="E287" i="15"/>
  <c r="E288" i="15"/>
  <c r="E289" i="15"/>
  <c r="E290" i="15"/>
  <c r="E291" i="15"/>
  <c r="E292" i="15"/>
  <c r="E293" i="15"/>
  <c r="E294" i="15"/>
  <c r="E295" i="15"/>
  <c r="E296" i="15"/>
  <c r="E297" i="15"/>
  <c r="E298" i="15"/>
  <c r="E299" i="15"/>
  <c r="E300" i="15"/>
  <c r="E301" i="15"/>
  <c r="E302" i="15"/>
  <c r="E303" i="15"/>
  <c r="E304" i="15"/>
  <c r="E305" i="15"/>
  <c r="E306" i="15"/>
  <c r="E307" i="15"/>
  <c r="E308" i="15"/>
  <c r="E309" i="15"/>
  <c r="E310" i="15"/>
  <c r="E311" i="15"/>
  <c r="E312" i="15"/>
  <c r="E313" i="15"/>
  <c r="E314" i="15"/>
  <c r="E315" i="15"/>
  <c r="E316" i="15"/>
  <c r="E317" i="15"/>
  <c r="E318" i="15"/>
  <c r="E319" i="15"/>
  <c r="E320" i="15"/>
  <c r="E321" i="15"/>
  <c r="E322" i="15"/>
  <c r="E323" i="15"/>
  <c r="E324" i="15"/>
  <c r="E325" i="15"/>
  <c r="E326" i="15"/>
  <c r="E327" i="15"/>
  <c r="E328" i="15"/>
  <c r="E329" i="15"/>
  <c r="E330" i="15"/>
  <c r="E331" i="15"/>
  <c r="E332" i="15"/>
  <c r="E333" i="15"/>
  <c r="E334" i="15"/>
  <c r="E335" i="15"/>
  <c r="E336" i="15"/>
  <c r="E337" i="15"/>
  <c r="E338" i="15"/>
  <c r="E339" i="15"/>
  <c r="E340" i="15"/>
  <c r="E341" i="15"/>
  <c r="E342" i="15"/>
  <c r="E343" i="15"/>
  <c r="E344" i="15"/>
  <c r="E345" i="15"/>
  <c r="E346" i="15"/>
  <c r="E347" i="15"/>
  <c r="E348" i="15"/>
  <c r="E349" i="15"/>
  <c r="E350" i="15"/>
  <c r="E351" i="15"/>
  <c r="E352" i="15"/>
  <c r="E353" i="15"/>
  <c r="E354" i="15"/>
  <c r="E355" i="15"/>
  <c r="E356" i="15"/>
  <c r="E357" i="15"/>
  <c r="E358" i="15"/>
  <c r="E359" i="15"/>
  <c r="E360" i="15"/>
  <c r="E361" i="15"/>
  <c r="E362" i="15"/>
  <c r="E363" i="15"/>
  <c r="E364" i="15"/>
  <c r="E365" i="15"/>
  <c r="E366" i="15"/>
  <c r="E367" i="15"/>
  <c r="E368" i="15"/>
  <c r="E369" i="15"/>
  <c r="E370" i="15"/>
  <c r="E371" i="15"/>
  <c r="E372" i="15"/>
  <c r="E373" i="15"/>
  <c r="E374" i="15"/>
  <c r="E375" i="15"/>
  <c r="E376" i="15"/>
  <c r="E377" i="15"/>
  <c r="E378" i="15"/>
  <c r="E379" i="15"/>
  <c r="E380" i="15"/>
  <c r="E381" i="15"/>
  <c r="E382" i="15"/>
  <c r="E383" i="15"/>
  <c r="E384" i="15"/>
  <c r="E385" i="15"/>
  <c r="E386" i="15"/>
  <c r="E387" i="15"/>
  <c r="E388" i="15"/>
  <c r="E389" i="15"/>
  <c r="E390" i="15"/>
  <c r="E391" i="15"/>
  <c r="E392" i="15"/>
  <c r="E393" i="15"/>
  <c r="E394" i="15"/>
  <c r="E395" i="15"/>
  <c r="E396" i="15"/>
  <c r="E397" i="15"/>
  <c r="E398" i="15"/>
  <c r="E399" i="15"/>
  <c r="E400" i="15"/>
  <c r="E401" i="15"/>
  <c r="E402" i="15"/>
  <c r="E403" i="15"/>
  <c r="E404" i="15"/>
  <c r="E405" i="15"/>
  <c r="E406" i="15"/>
  <c r="E407" i="15"/>
  <c r="E408" i="15"/>
  <c r="E409" i="15"/>
  <c r="E410" i="15"/>
  <c r="E411" i="15"/>
  <c r="E412" i="15"/>
  <c r="E413" i="15"/>
  <c r="E414" i="15"/>
  <c r="E415" i="15"/>
  <c r="E416" i="15"/>
  <c r="E417" i="15"/>
  <c r="E418" i="15"/>
  <c r="E419" i="15"/>
  <c r="E420" i="15"/>
  <c r="E421" i="15"/>
  <c r="E422" i="15"/>
  <c r="E423" i="15"/>
  <c r="E424" i="15"/>
  <c r="E425" i="15"/>
  <c r="E426" i="15"/>
  <c r="E427" i="15"/>
  <c r="E428" i="15"/>
  <c r="E429" i="15"/>
  <c r="E430" i="15"/>
  <c r="E431" i="15"/>
  <c r="E432" i="15"/>
  <c r="E433" i="15"/>
  <c r="E434" i="15"/>
  <c r="E435" i="15"/>
  <c r="E436" i="15"/>
  <c r="E437" i="15"/>
  <c r="E438" i="15"/>
  <c r="E439" i="15"/>
  <c r="E440" i="15"/>
  <c r="E441" i="15"/>
  <c r="E442" i="15"/>
  <c r="E443" i="15"/>
  <c r="E444" i="15"/>
  <c r="E445" i="15"/>
  <c r="E446" i="15"/>
  <c r="E447" i="15"/>
  <c r="E448" i="15"/>
  <c r="E449" i="15"/>
  <c r="E450" i="15"/>
  <c r="E451" i="15"/>
  <c r="E452" i="15"/>
  <c r="E453" i="15"/>
  <c r="E454" i="15"/>
  <c r="E455" i="15"/>
  <c r="E456" i="15"/>
  <c r="E457" i="15"/>
  <c r="E458" i="15"/>
  <c r="E459" i="15"/>
  <c r="E460" i="15"/>
  <c r="E461" i="15"/>
  <c r="E462" i="15"/>
  <c r="E463" i="15"/>
  <c r="E464" i="15"/>
  <c r="E465" i="15"/>
  <c r="E466" i="15"/>
  <c r="E467" i="15"/>
  <c r="E468" i="15"/>
  <c r="E469" i="15"/>
  <c r="E470" i="15"/>
  <c r="E471" i="15"/>
  <c r="E472" i="15"/>
  <c r="E473" i="15"/>
  <c r="E474" i="15"/>
  <c r="E475" i="15"/>
  <c r="E476" i="15"/>
  <c r="E477" i="15"/>
  <c r="E478" i="15"/>
  <c r="E479" i="15"/>
  <c r="E480" i="15"/>
  <c r="E481" i="15"/>
  <c r="E482" i="15"/>
  <c r="E483" i="15"/>
  <c r="E484" i="15"/>
  <c r="E485" i="15"/>
  <c r="E486" i="15"/>
  <c r="E487" i="15"/>
  <c r="E488" i="15"/>
  <c r="E489" i="15"/>
  <c r="E490" i="15"/>
  <c r="E491" i="15"/>
  <c r="E492" i="15"/>
  <c r="E493" i="15"/>
  <c r="E494" i="15"/>
  <c r="E495" i="15"/>
  <c r="E496" i="15"/>
  <c r="E497" i="15"/>
  <c r="E498" i="15"/>
  <c r="E499" i="15"/>
  <c r="E500" i="15"/>
  <c r="E501" i="15"/>
  <c r="E502" i="15"/>
  <c r="E503" i="15"/>
  <c r="E504" i="15"/>
  <c r="E505" i="15"/>
  <c r="E506" i="15"/>
  <c r="E507" i="15"/>
  <c r="E508" i="15"/>
  <c r="E509" i="15"/>
  <c r="E510" i="15"/>
  <c r="E511" i="15"/>
  <c r="E512" i="15"/>
  <c r="E513" i="15"/>
  <c r="E514" i="15"/>
  <c r="E515" i="15"/>
  <c r="E516" i="15"/>
  <c r="E517" i="15"/>
  <c r="E518" i="15"/>
  <c r="E519" i="15"/>
  <c r="E520" i="15"/>
  <c r="E521" i="15"/>
  <c r="E522" i="15"/>
  <c r="E523" i="15"/>
  <c r="E524" i="15"/>
  <c r="E525" i="15"/>
  <c r="E526" i="15"/>
  <c r="E527" i="15"/>
  <c r="E528" i="15"/>
  <c r="E529" i="15"/>
  <c r="E530" i="15"/>
  <c r="E531" i="15"/>
  <c r="E532" i="15"/>
  <c r="E533" i="15"/>
  <c r="E534" i="15"/>
  <c r="E535" i="15"/>
  <c r="E536" i="15"/>
  <c r="E537" i="15"/>
  <c r="E538" i="15"/>
  <c r="E539" i="15"/>
  <c r="E540" i="15"/>
  <c r="E541" i="15"/>
  <c r="E542" i="15"/>
  <c r="E543" i="15"/>
  <c r="E544" i="15"/>
  <c r="E545" i="15"/>
  <c r="E546" i="15"/>
  <c r="E547" i="15"/>
  <c r="E548" i="15"/>
  <c r="E549" i="15"/>
  <c r="E550" i="15"/>
  <c r="E551" i="15"/>
  <c r="E552" i="15"/>
  <c r="E553" i="15"/>
  <c r="E554" i="15"/>
  <c r="E555" i="15"/>
  <c r="E556" i="15"/>
  <c r="E557" i="15"/>
  <c r="E558" i="15"/>
  <c r="E559" i="15"/>
  <c r="E560" i="15"/>
  <c r="E561" i="15"/>
  <c r="E562" i="15"/>
  <c r="E563" i="15"/>
  <c r="E564" i="15"/>
  <c r="E565" i="15"/>
  <c r="E566" i="15"/>
  <c r="E567" i="15"/>
  <c r="E568" i="15"/>
  <c r="E569" i="15"/>
  <c r="E570" i="15"/>
  <c r="E571" i="15"/>
  <c r="E572" i="15"/>
  <c r="E573" i="15"/>
  <c r="E574" i="15"/>
  <c r="E575" i="15"/>
  <c r="E576" i="15"/>
  <c r="E577" i="15"/>
  <c r="E578" i="15"/>
  <c r="E579" i="15"/>
  <c r="E580" i="15"/>
  <c r="E581" i="15"/>
  <c r="E582" i="15"/>
  <c r="E583" i="15"/>
  <c r="E584" i="15"/>
  <c r="E585" i="15"/>
  <c r="E586" i="15"/>
  <c r="E587" i="15"/>
  <c r="E588" i="15"/>
  <c r="E589" i="15"/>
  <c r="E590" i="15"/>
  <c r="E591" i="15"/>
  <c r="E592" i="15"/>
  <c r="E593" i="15"/>
  <c r="E594" i="15"/>
  <c r="E595" i="15"/>
  <c r="E596" i="15"/>
  <c r="E597" i="15"/>
  <c r="E598" i="15"/>
  <c r="E599" i="15"/>
  <c r="E600" i="15"/>
  <c r="E601" i="15"/>
  <c r="E602" i="15"/>
  <c r="E603" i="15"/>
  <c r="E604" i="15"/>
  <c r="E605" i="15"/>
  <c r="E606" i="15"/>
  <c r="E607" i="15"/>
  <c r="E608" i="15"/>
  <c r="E609" i="15"/>
  <c r="E610" i="15"/>
  <c r="E611" i="15"/>
  <c r="E612" i="15"/>
  <c r="E613" i="15"/>
  <c r="E614" i="15"/>
  <c r="E615" i="15"/>
  <c r="E616" i="15"/>
  <c r="E617" i="15"/>
  <c r="E618" i="15"/>
  <c r="E619" i="15"/>
  <c r="E620" i="15"/>
  <c r="E621" i="15"/>
  <c r="E622" i="15"/>
  <c r="E623" i="15"/>
  <c r="E624" i="15"/>
  <c r="E625" i="15"/>
  <c r="E626" i="15"/>
  <c r="E627" i="15"/>
  <c r="E628" i="15"/>
  <c r="E629" i="15"/>
  <c r="E630" i="15"/>
  <c r="E631" i="15"/>
  <c r="E632" i="15"/>
  <c r="E633" i="15"/>
  <c r="E634" i="15"/>
  <c r="E635" i="15"/>
  <c r="E636" i="15"/>
  <c r="E637" i="15"/>
  <c r="E638" i="15"/>
  <c r="E639" i="15"/>
  <c r="E640" i="15"/>
  <c r="E641" i="15"/>
  <c r="E642" i="15"/>
  <c r="E643" i="15"/>
  <c r="E644" i="15"/>
  <c r="E645" i="15"/>
  <c r="E646" i="15"/>
  <c r="E647" i="15"/>
  <c r="E648" i="15"/>
  <c r="E649" i="15"/>
  <c r="E650" i="15"/>
  <c r="E651" i="15"/>
  <c r="E652" i="15"/>
  <c r="E653" i="15"/>
  <c r="E654" i="15"/>
  <c r="E655" i="15"/>
  <c r="E656" i="15"/>
  <c r="E657" i="15"/>
  <c r="E658" i="15"/>
  <c r="E659" i="15"/>
  <c r="E660" i="15"/>
  <c r="E661" i="15"/>
  <c r="E662" i="15"/>
  <c r="E663" i="15"/>
  <c r="E664" i="15"/>
  <c r="E665" i="15"/>
  <c r="E666" i="15"/>
  <c r="E667" i="15"/>
  <c r="E668" i="15"/>
  <c r="E669" i="15"/>
  <c r="E670" i="15"/>
  <c r="E671" i="15"/>
  <c r="E672" i="15"/>
  <c r="E673" i="15"/>
  <c r="E674" i="15"/>
  <c r="E675" i="15"/>
  <c r="E676" i="15"/>
  <c r="E677" i="15"/>
  <c r="E678" i="15"/>
  <c r="E679" i="15"/>
  <c r="E680" i="15"/>
  <c r="E681" i="15"/>
  <c r="E682" i="15"/>
  <c r="E683" i="15"/>
  <c r="E684" i="15"/>
  <c r="E685" i="15"/>
  <c r="E686" i="15"/>
  <c r="E687" i="15"/>
  <c r="E688" i="15"/>
  <c r="E689" i="15"/>
  <c r="E690" i="15"/>
  <c r="E691" i="15"/>
  <c r="E692" i="15"/>
  <c r="E693" i="15"/>
  <c r="E694" i="15"/>
  <c r="E695" i="15"/>
  <c r="E696" i="15"/>
  <c r="E697" i="15"/>
  <c r="E698" i="15"/>
  <c r="E699" i="15"/>
  <c r="E700" i="15"/>
  <c r="E701" i="15"/>
  <c r="E702" i="15"/>
  <c r="E703" i="15"/>
  <c r="E704" i="15"/>
  <c r="E705" i="15"/>
  <c r="E706" i="15"/>
  <c r="E707" i="15"/>
  <c r="E708" i="15"/>
  <c r="E709" i="15"/>
  <c r="E710" i="15"/>
  <c r="E711" i="15"/>
  <c r="E712" i="15"/>
  <c r="E713" i="15"/>
  <c r="E714" i="15"/>
  <c r="E715" i="15"/>
  <c r="E716" i="15"/>
  <c r="E717" i="15"/>
  <c r="E718" i="15"/>
  <c r="E719" i="15"/>
  <c r="E720" i="15"/>
  <c r="E721" i="15"/>
  <c r="E722" i="15"/>
  <c r="E723" i="15"/>
  <c r="E724" i="15"/>
  <c r="E725" i="15"/>
  <c r="E726" i="15"/>
  <c r="E727" i="15"/>
  <c r="E728" i="15"/>
  <c r="E729" i="15"/>
  <c r="E730" i="15"/>
  <c r="E731" i="15"/>
  <c r="E732" i="15"/>
  <c r="E733" i="15"/>
  <c r="E734" i="15"/>
  <c r="E735" i="15"/>
  <c r="E736" i="15"/>
  <c r="E737" i="15"/>
  <c r="E738" i="15"/>
  <c r="E739" i="15"/>
  <c r="E740" i="15"/>
  <c r="E741" i="15"/>
  <c r="E742" i="15"/>
  <c r="E743" i="15"/>
  <c r="E744" i="15"/>
  <c r="E745" i="15"/>
  <c r="E746" i="15"/>
  <c r="E747" i="15"/>
  <c r="E748" i="15"/>
  <c r="E749" i="15"/>
  <c r="E750" i="15"/>
  <c r="E751" i="15"/>
  <c r="E752" i="15"/>
  <c r="E753" i="15"/>
  <c r="E754" i="15"/>
  <c r="E755" i="15"/>
  <c r="E756" i="15"/>
  <c r="E757" i="15"/>
  <c r="E758" i="15"/>
  <c r="E759" i="15"/>
  <c r="E760" i="15"/>
  <c r="E761" i="15"/>
  <c r="E762" i="15"/>
  <c r="E763" i="15"/>
  <c r="E764" i="15"/>
  <c r="E765" i="15"/>
  <c r="E766" i="15"/>
  <c r="E767" i="15"/>
  <c r="E768" i="15"/>
  <c r="E769" i="15"/>
  <c r="E770" i="15"/>
  <c r="E771" i="15"/>
  <c r="E772" i="15"/>
  <c r="E773" i="15"/>
  <c r="E774" i="15"/>
  <c r="E775" i="15"/>
  <c r="E776" i="15"/>
  <c r="E777" i="15"/>
  <c r="E778" i="15"/>
  <c r="E779" i="15"/>
  <c r="E780" i="15"/>
  <c r="E781" i="15"/>
  <c r="E782" i="15"/>
  <c r="E783" i="15"/>
  <c r="E784" i="15"/>
  <c r="E785" i="15"/>
  <c r="E786" i="15"/>
  <c r="E787" i="15"/>
  <c r="E788" i="15"/>
  <c r="E789" i="15"/>
  <c r="E790" i="15"/>
  <c r="E791" i="15"/>
  <c r="E792" i="15"/>
  <c r="E793" i="15"/>
  <c r="E794" i="15"/>
  <c r="E795" i="15"/>
  <c r="E796" i="15"/>
  <c r="E797" i="15"/>
  <c r="E798" i="15"/>
  <c r="E799" i="15"/>
  <c r="E800" i="15"/>
  <c r="E801" i="15"/>
  <c r="E802" i="15"/>
  <c r="E803" i="15"/>
  <c r="E804" i="15"/>
  <c r="E805" i="15"/>
  <c r="E806" i="15"/>
  <c r="E807" i="15"/>
  <c r="E808" i="15"/>
  <c r="E809" i="15"/>
  <c r="E810" i="15"/>
  <c r="E811" i="15"/>
  <c r="E812" i="15"/>
  <c r="E813" i="15"/>
  <c r="E814" i="15"/>
  <c r="E815" i="15"/>
  <c r="E816" i="15"/>
  <c r="E817" i="15"/>
  <c r="E818" i="15"/>
  <c r="E819" i="15"/>
  <c r="E820" i="15"/>
  <c r="E821" i="15"/>
  <c r="E822" i="15"/>
  <c r="E823" i="15"/>
  <c r="E824" i="15"/>
  <c r="E825" i="15"/>
  <c r="E826" i="15"/>
  <c r="E827" i="15"/>
  <c r="E828" i="15"/>
  <c r="E829" i="15"/>
  <c r="E830" i="15"/>
  <c r="E831" i="15"/>
  <c r="E832" i="15"/>
  <c r="E833" i="15"/>
  <c r="E834" i="15"/>
  <c r="E835" i="15"/>
  <c r="E836" i="15"/>
  <c r="E837" i="15"/>
  <c r="E838" i="15"/>
  <c r="E839" i="15"/>
  <c r="E840" i="15"/>
  <c r="E841" i="15"/>
  <c r="E842" i="15"/>
  <c r="E843" i="15"/>
  <c r="E844" i="15"/>
  <c r="E845" i="15"/>
  <c r="E846" i="15"/>
  <c r="E847" i="15"/>
  <c r="E848" i="15"/>
  <c r="E849" i="15"/>
  <c r="E850" i="15"/>
  <c r="E851" i="15"/>
  <c r="E852" i="15"/>
  <c r="E853" i="15"/>
  <c r="E854" i="15"/>
  <c r="E855" i="15"/>
  <c r="E856" i="15"/>
  <c r="E857" i="15"/>
  <c r="E858" i="15"/>
  <c r="E859" i="15"/>
  <c r="E860" i="15"/>
  <c r="E861" i="15"/>
  <c r="E862" i="15"/>
  <c r="E863" i="15"/>
  <c r="E864" i="15"/>
  <c r="E865" i="15"/>
  <c r="E866" i="15"/>
  <c r="E867" i="15"/>
  <c r="E868" i="15"/>
  <c r="E869" i="15"/>
  <c r="E870" i="15"/>
  <c r="E871" i="15"/>
  <c r="E872" i="15"/>
  <c r="E873" i="15"/>
  <c r="E874" i="15"/>
  <c r="E875" i="15"/>
  <c r="E876" i="15"/>
  <c r="E877" i="15"/>
  <c r="E878" i="15"/>
  <c r="E879" i="15"/>
  <c r="E880" i="15"/>
  <c r="E881" i="15"/>
  <c r="E882" i="15"/>
  <c r="E883" i="15"/>
  <c r="E884" i="15"/>
  <c r="E885" i="15"/>
  <c r="E886" i="15"/>
  <c r="E887" i="15"/>
  <c r="E888" i="15"/>
  <c r="E889" i="15"/>
  <c r="E890" i="15"/>
  <c r="E891" i="15"/>
  <c r="E892" i="15"/>
  <c r="E893" i="15"/>
  <c r="E894" i="15"/>
  <c r="E895" i="15"/>
  <c r="E896" i="15"/>
  <c r="E897" i="15"/>
  <c r="E898" i="15"/>
  <c r="E899" i="15"/>
  <c r="E900" i="15"/>
  <c r="E901" i="15"/>
  <c r="E902" i="15"/>
  <c r="E903" i="15"/>
  <c r="E904" i="15"/>
  <c r="E905" i="15"/>
  <c r="E906" i="15"/>
  <c r="E907" i="15"/>
  <c r="E908" i="15"/>
  <c r="E909" i="15"/>
  <c r="E910" i="15"/>
  <c r="E911" i="15"/>
  <c r="E912" i="15"/>
  <c r="E913" i="15"/>
  <c r="E914" i="15"/>
  <c r="E915" i="15"/>
  <c r="E916" i="15"/>
  <c r="E917" i="15"/>
  <c r="E918" i="15"/>
  <c r="E919" i="15"/>
  <c r="E920" i="15"/>
  <c r="E921" i="15"/>
  <c r="E922" i="15"/>
  <c r="E923" i="15"/>
  <c r="E924" i="15"/>
  <c r="E925" i="15"/>
  <c r="E926" i="15"/>
  <c r="E927" i="15"/>
  <c r="E928" i="15"/>
  <c r="E929" i="15"/>
  <c r="E930" i="15"/>
  <c r="E931" i="15"/>
  <c r="E932" i="15"/>
  <c r="E933" i="15"/>
  <c r="E934" i="15"/>
  <c r="E935" i="15"/>
  <c r="E936" i="15"/>
  <c r="E937" i="15"/>
  <c r="E938" i="15"/>
  <c r="E939" i="15"/>
  <c r="E940" i="15"/>
  <c r="E941" i="15"/>
  <c r="E942" i="15"/>
  <c r="E943" i="15"/>
  <c r="E944" i="15"/>
  <c r="E945" i="15"/>
  <c r="E946" i="15"/>
  <c r="E947" i="15"/>
  <c r="E948" i="15"/>
  <c r="E949" i="15"/>
  <c r="E950" i="15"/>
  <c r="E951" i="15"/>
  <c r="E952" i="15"/>
  <c r="E953" i="15"/>
  <c r="E954" i="15"/>
  <c r="E955" i="15"/>
  <c r="E956" i="15"/>
  <c r="E957" i="15"/>
  <c r="E958" i="15"/>
  <c r="E959" i="15"/>
  <c r="E960" i="15"/>
  <c r="E961" i="15"/>
  <c r="E962" i="15"/>
  <c r="E963" i="15"/>
  <c r="E964" i="15"/>
  <c r="E965" i="15"/>
  <c r="E966" i="15"/>
  <c r="E967" i="15"/>
  <c r="E968" i="15"/>
  <c r="E969" i="15"/>
  <c r="E970" i="15"/>
  <c r="E971" i="15"/>
  <c r="E972" i="15"/>
  <c r="E973" i="15"/>
  <c r="E974" i="15"/>
  <c r="E975" i="15"/>
  <c r="E976" i="15"/>
  <c r="E977" i="15"/>
  <c r="E978" i="15"/>
  <c r="E979" i="15"/>
  <c r="E980" i="15"/>
  <c r="E981" i="15"/>
  <c r="E982" i="15"/>
  <c r="E983" i="15"/>
  <c r="E984" i="15"/>
  <c r="E985" i="15"/>
  <c r="E986" i="15"/>
  <c r="E987" i="15"/>
  <c r="E988" i="15"/>
  <c r="E989" i="15"/>
  <c r="E990" i="15"/>
  <c r="E991" i="15"/>
  <c r="E992" i="15"/>
  <c r="E993" i="15"/>
  <c r="E994" i="15"/>
  <c r="E995" i="15"/>
  <c r="E996" i="15"/>
  <c r="E997" i="15"/>
  <c r="E998" i="15"/>
  <c r="E999" i="15"/>
  <c r="E1000" i="15"/>
  <c r="E1001" i="15"/>
  <c r="E1002" i="15"/>
  <c r="E1003" i="15"/>
  <c r="E1004" i="15"/>
  <c r="E1005" i="15"/>
  <c r="E1006" i="15"/>
  <c r="E1007" i="15"/>
  <c r="E1008" i="15"/>
  <c r="E1009" i="15"/>
  <c r="E1010" i="15"/>
  <c r="E1011" i="15"/>
  <c r="E1012" i="15"/>
  <c r="E1013" i="15"/>
  <c r="E1014" i="15"/>
  <c r="E1015" i="15"/>
  <c r="E1016" i="15"/>
  <c r="E1017" i="15"/>
  <c r="E1018" i="15"/>
  <c r="E1019" i="15"/>
  <c r="E1020" i="15"/>
  <c r="E1021" i="15"/>
  <c r="E1022" i="15"/>
  <c r="E1023" i="15"/>
  <c r="E1024" i="15"/>
  <c r="E1025" i="15"/>
  <c r="E1026" i="15"/>
  <c r="E1027" i="15"/>
  <c r="E1028" i="15"/>
  <c r="E1029" i="15"/>
  <c r="E1030" i="15"/>
  <c r="E1031" i="15"/>
  <c r="E1032" i="15"/>
  <c r="E1033" i="15"/>
  <c r="E1034" i="15"/>
  <c r="E1035" i="15"/>
  <c r="E1036" i="15"/>
  <c r="E1037" i="15"/>
  <c r="E1038" i="15"/>
  <c r="E1039" i="15"/>
  <c r="E1040" i="15"/>
  <c r="E1041" i="15"/>
  <c r="E1042" i="15"/>
  <c r="E1043" i="15"/>
  <c r="E1044" i="15"/>
  <c r="E1045" i="15"/>
  <c r="E1046" i="15"/>
  <c r="E1047" i="15"/>
  <c r="E1048" i="15"/>
  <c r="E1049" i="15"/>
  <c r="E1050" i="15"/>
  <c r="E1051" i="15"/>
  <c r="E1052" i="15"/>
  <c r="E1053" i="15"/>
  <c r="E1054" i="15"/>
  <c r="E1055" i="15"/>
  <c r="E1056" i="15"/>
  <c r="E1057" i="15"/>
  <c r="E1058" i="15"/>
  <c r="E1059" i="15"/>
  <c r="E1060" i="15"/>
  <c r="E1061" i="15"/>
  <c r="E1062" i="15"/>
  <c r="E1063" i="15"/>
  <c r="E1064" i="15"/>
  <c r="E1065" i="15"/>
  <c r="E1066" i="15"/>
  <c r="E1067" i="15"/>
  <c r="E1068" i="15"/>
  <c r="E1069" i="15"/>
  <c r="E1070" i="15"/>
  <c r="E1071" i="15"/>
  <c r="E1072" i="15"/>
  <c r="E1073" i="15"/>
  <c r="E1074" i="15"/>
  <c r="E1075" i="15"/>
  <c r="E1076" i="15"/>
  <c r="E1077" i="15"/>
  <c r="E1078" i="15"/>
  <c r="E1079" i="15"/>
  <c r="E1080" i="15"/>
  <c r="E1081" i="15"/>
  <c r="E1082" i="15"/>
  <c r="E1083" i="15"/>
  <c r="E1084" i="15"/>
  <c r="E1085" i="15"/>
  <c r="E1086" i="15"/>
  <c r="E1087" i="15"/>
  <c r="E1088" i="15"/>
  <c r="E1089" i="15"/>
  <c r="E1090" i="15"/>
  <c r="E1091" i="15"/>
  <c r="E1092" i="15"/>
  <c r="E1093" i="15"/>
  <c r="E1094" i="15"/>
  <c r="E1095" i="15"/>
  <c r="E1096" i="15"/>
  <c r="E1097" i="15"/>
  <c r="E1098" i="15"/>
  <c r="E1099" i="15"/>
  <c r="E1100" i="15"/>
  <c r="E1101" i="15"/>
  <c r="E1102" i="15"/>
  <c r="E1103" i="15"/>
  <c r="E1104" i="15"/>
  <c r="E1105" i="15"/>
  <c r="E1106" i="15"/>
  <c r="E1107" i="15"/>
  <c r="E1108" i="15"/>
  <c r="E1109" i="15"/>
  <c r="E1110" i="15"/>
  <c r="E1111" i="15"/>
  <c r="E1112" i="15"/>
  <c r="E1113" i="15"/>
  <c r="E1114" i="15"/>
  <c r="E1115" i="15"/>
  <c r="E1116" i="15"/>
  <c r="E1117" i="15"/>
  <c r="E1118" i="15"/>
  <c r="E1119" i="15"/>
  <c r="E1120" i="15"/>
  <c r="E1121" i="15"/>
  <c r="E1122" i="15"/>
  <c r="E1123" i="15"/>
  <c r="E1124" i="15"/>
  <c r="E1125" i="15"/>
  <c r="E1126" i="15"/>
  <c r="E1127" i="15"/>
  <c r="E1128" i="15"/>
  <c r="E1129" i="15"/>
  <c r="E1130" i="15"/>
  <c r="E1131" i="15"/>
  <c r="E1132" i="15"/>
  <c r="E1133" i="15"/>
  <c r="E1134" i="15"/>
  <c r="E1135" i="15"/>
  <c r="E1136" i="15"/>
  <c r="E1137" i="15"/>
  <c r="E1138" i="15"/>
  <c r="E1139" i="15"/>
  <c r="E1140" i="15"/>
  <c r="E1141" i="15"/>
  <c r="E1142" i="15"/>
  <c r="E1143" i="15"/>
  <c r="E1144" i="15"/>
  <c r="E1145" i="15"/>
  <c r="E1146" i="15"/>
  <c r="E1147" i="15"/>
  <c r="E1148" i="15"/>
  <c r="E1149" i="15"/>
  <c r="E1150" i="15"/>
  <c r="E1151" i="15"/>
  <c r="E1152" i="15"/>
  <c r="E1153" i="15"/>
  <c r="E1154" i="15"/>
  <c r="E1155" i="15"/>
  <c r="E1156" i="15"/>
  <c r="E1157" i="15"/>
  <c r="E1158" i="15"/>
  <c r="E1159" i="15"/>
  <c r="E1160" i="15"/>
  <c r="E1161" i="15"/>
  <c r="E1162" i="15"/>
  <c r="E1163" i="15"/>
  <c r="E1164" i="15"/>
  <c r="E1165" i="15"/>
  <c r="E1166" i="15"/>
  <c r="E1167" i="15"/>
  <c r="E1168" i="15"/>
  <c r="E1169" i="15"/>
  <c r="E1170" i="15"/>
  <c r="E1171" i="15"/>
  <c r="E1172" i="15"/>
  <c r="E1173" i="15"/>
  <c r="E1174" i="15"/>
  <c r="E1175" i="15"/>
  <c r="E1176" i="15"/>
  <c r="E1177" i="15"/>
  <c r="E1178" i="15"/>
  <c r="E1179" i="15"/>
  <c r="E1180" i="15"/>
  <c r="E1181" i="15"/>
  <c r="E1182" i="15"/>
  <c r="E1183" i="15"/>
  <c r="E1184" i="15"/>
  <c r="E1185" i="15"/>
  <c r="E1186" i="15"/>
  <c r="E1187" i="15"/>
  <c r="E1188" i="15"/>
  <c r="E1189" i="15"/>
  <c r="E1190" i="15"/>
  <c r="E1191" i="15"/>
  <c r="E1192" i="15"/>
  <c r="E1193" i="15"/>
  <c r="E1194" i="15"/>
  <c r="E1195" i="15"/>
  <c r="E1196" i="15"/>
  <c r="E1197" i="15"/>
  <c r="E1198" i="15"/>
  <c r="E1199" i="15"/>
  <c r="E1200" i="15"/>
  <c r="E1201" i="15"/>
  <c r="E1202" i="15"/>
  <c r="E1203" i="15"/>
  <c r="E1204" i="15"/>
  <c r="E1205" i="15"/>
  <c r="E1206" i="15"/>
  <c r="E1207" i="15"/>
  <c r="E1208" i="15"/>
  <c r="E1209" i="15"/>
  <c r="E1210" i="15"/>
  <c r="E1211" i="15"/>
  <c r="E1212" i="15"/>
  <c r="E1213" i="15"/>
  <c r="E1214" i="15"/>
  <c r="E1215" i="15"/>
  <c r="E1216" i="15"/>
  <c r="E1217" i="15"/>
  <c r="E1218" i="15"/>
  <c r="E1219" i="15"/>
  <c r="E1220" i="15"/>
  <c r="E1221" i="15"/>
  <c r="E1222" i="15"/>
  <c r="E1223" i="15"/>
  <c r="E1224" i="15"/>
  <c r="E1225" i="15"/>
  <c r="E1226" i="15"/>
  <c r="E1227" i="15"/>
  <c r="E1228" i="15"/>
  <c r="E1229" i="15"/>
  <c r="E1230" i="15"/>
  <c r="E1231" i="15"/>
  <c r="E1232" i="15"/>
  <c r="E1233" i="15"/>
  <c r="E1234" i="15"/>
  <c r="E1235" i="15"/>
  <c r="E1236" i="15"/>
  <c r="E1237" i="15"/>
  <c r="E1238" i="15"/>
  <c r="E1239" i="15"/>
  <c r="E1240" i="15"/>
  <c r="E1241" i="15"/>
  <c r="E1242" i="15"/>
  <c r="E1243" i="15"/>
  <c r="E1244" i="15"/>
  <c r="E1245" i="15"/>
  <c r="E1246" i="15"/>
  <c r="E1247" i="15"/>
  <c r="E1248" i="15"/>
  <c r="E1249" i="15"/>
  <c r="E1250" i="15"/>
  <c r="E1251" i="15"/>
  <c r="E1252" i="15"/>
  <c r="E1253" i="15"/>
  <c r="E1254" i="15"/>
  <c r="E1255" i="15"/>
  <c r="E1256" i="15"/>
  <c r="E1257" i="15"/>
  <c r="E1258" i="15"/>
  <c r="E1259" i="15"/>
  <c r="E1260" i="15"/>
  <c r="E1261" i="15"/>
  <c r="E1262" i="15"/>
  <c r="E1263" i="15"/>
  <c r="E1264" i="15"/>
  <c r="E1265" i="15"/>
  <c r="E1266" i="15"/>
  <c r="E1267" i="15"/>
  <c r="E1268" i="15"/>
  <c r="E1269" i="15"/>
  <c r="E1270" i="15"/>
  <c r="E1271" i="15"/>
  <c r="E1272" i="15"/>
  <c r="E1273" i="15"/>
  <c r="E1274" i="15"/>
  <c r="E1275" i="15"/>
  <c r="E1276" i="15"/>
  <c r="E1277" i="15"/>
  <c r="E1278" i="15"/>
  <c r="E1279" i="15"/>
  <c r="E1280" i="15"/>
  <c r="E1281" i="15"/>
  <c r="E1282" i="15"/>
  <c r="E1283" i="15"/>
  <c r="E1284" i="15"/>
  <c r="E1285" i="15"/>
  <c r="E1286" i="15"/>
  <c r="E1287" i="15"/>
  <c r="E1288" i="15"/>
  <c r="E1289" i="15"/>
  <c r="E1290" i="15"/>
  <c r="E1291" i="15"/>
  <c r="E1292" i="15"/>
  <c r="E1293" i="15"/>
  <c r="E1294" i="15"/>
  <c r="E1295" i="15"/>
  <c r="E1296" i="15"/>
  <c r="E1297" i="15"/>
  <c r="E1298" i="15"/>
  <c r="E1299" i="15"/>
  <c r="E1300" i="15"/>
  <c r="E1301" i="15"/>
  <c r="E1302" i="15"/>
  <c r="E1303" i="15"/>
  <c r="D11" i="15"/>
  <c r="D12" i="15" s="1"/>
  <c r="D13" i="15" s="1"/>
  <c r="D14" i="15" s="1"/>
  <c r="D15" i="15" s="1"/>
  <c r="D16" i="15" s="1"/>
  <c r="D17" i="15" s="1"/>
  <c r="D18" i="15" s="1"/>
  <c r="D19" i="15" s="1"/>
  <c r="D20" i="15" s="1"/>
  <c r="D21" i="15" s="1"/>
  <c r="D22" i="15" s="1"/>
  <c r="D23" i="15" s="1"/>
  <c r="D24" i="15" s="1"/>
  <c r="D25" i="15" s="1"/>
  <c r="D26" i="15" s="1"/>
  <c r="D27" i="15" s="1"/>
  <c r="D28" i="15" s="1"/>
  <c r="D29" i="15" s="1"/>
  <c r="D30" i="15" s="1"/>
  <c r="D31" i="15" s="1"/>
  <c r="D32" i="15" s="1"/>
  <c r="D33" i="15" s="1"/>
  <c r="D34" i="15" s="1"/>
  <c r="D35" i="15" s="1"/>
  <c r="D36" i="15" s="1"/>
  <c r="D37" i="15" s="1"/>
  <c r="D38" i="15" s="1"/>
  <c r="D39" i="15" s="1"/>
  <c r="D40" i="15" s="1"/>
  <c r="D41" i="15" s="1"/>
  <c r="D42" i="15" s="1"/>
  <c r="D43" i="15" s="1"/>
  <c r="D44" i="15" s="1"/>
  <c r="D45" i="15" s="1"/>
  <c r="D46" i="15" s="1"/>
  <c r="D47" i="15" s="1"/>
  <c r="D48" i="15" s="1"/>
  <c r="D49" i="15" s="1"/>
  <c r="D50" i="15" s="1"/>
  <c r="D51" i="15" s="1"/>
  <c r="D52" i="15" s="1"/>
  <c r="D53" i="15" s="1"/>
  <c r="D54" i="15" s="1"/>
  <c r="D55" i="15" s="1"/>
  <c r="D56" i="15" s="1"/>
  <c r="D57" i="15" s="1"/>
  <c r="D58" i="15" s="1"/>
  <c r="D59" i="15" s="1"/>
  <c r="D60" i="15" s="1"/>
  <c r="D61" i="15" s="1"/>
  <c r="D62" i="15" s="1"/>
  <c r="D63" i="15" s="1"/>
  <c r="D64" i="15" s="1"/>
  <c r="D65" i="15" s="1"/>
  <c r="D66" i="15" s="1"/>
  <c r="D67" i="15" s="1"/>
  <c r="D68" i="15" s="1"/>
  <c r="D69" i="15" s="1"/>
  <c r="D70" i="15" s="1"/>
  <c r="D71" i="15" s="1"/>
  <c r="D72" i="15" s="1"/>
  <c r="D73" i="15" s="1"/>
  <c r="D74" i="15" s="1"/>
  <c r="D75" i="15" s="1"/>
  <c r="D76" i="15" s="1"/>
  <c r="D77" i="15" s="1"/>
  <c r="D78" i="15" s="1"/>
  <c r="D79" i="15" s="1"/>
  <c r="D80" i="15" s="1"/>
  <c r="D81" i="15" s="1"/>
  <c r="D82" i="15" s="1"/>
  <c r="D83" i="15" s="1"/>
  <c r="D84" i="15" s="1"/>
  <c r="D85" i="15" s="1"/>
  <c r="D86" i="15" s="1"/>
  <c r="D87" i="15" s="1"/>
  <c r="D88" i="15" s="1"/>
  <c r="D89" i="15" s="1"/>
  <c r="D90" i="15" s="1"/>
  <c r="D91" i="15" s="1"/>
  <c r="D92" i="15" s="1"/>
  <c r="D93" i="15" s="1"/>
  <c r="D94" i="15" s="1"/>
  <c r="D95" i="15" s="1"/>
  <c r="D96" i="15" s="1"/>
  <c r="D97" i="15" s="1"/>
  <c r="D98" i="15" s="1"/>
  <c r="D99" i="15" s="1"/>
  <c r="D100" i="15" s="1"/>
  <c r="D101" i="15" s="1"/>
  <c r="D102" i="15" s="1"/>
  <c r="D103" i="15" s="1"/>
  <c r="D104" i="15" s="1"/>
  <c r="D105" i="15" s="1"/>
  <c r="D106" i="15" s="1"/>
  <c r="D107" i="15" s="1"/>
  <c r="D108" i="15" s="1"/>
  <c r="D109" i="15" s="1"/>
  <c r="D110" i="15" s="1"/>
  <c r="D111" i="15" s="1"/>
  <c r="D112" i="15" s="1"/>
  <c r="D113" i="15" s="1"/>
  <c r="D114" i="15" s="1"/>
  <c r="D115" i="15" s="1"/>
  <c r="D116" i="15" s="1"/>
  <c r="D117" i="15" s="1"/>
  <c r="D118" i="15" s="1"/>
  <c r="D119" i="15" s="1"/>
  <c r="D120" i="15" s="1"/>
  <c r="D121" i="15" s="1"/>
  <c r="D122" i="15" s="1"/>
  <c r="D123" i="15" s="1"/>
  <c r="D124" i="15" s="1"/>
  <c r="D125" i="15" s="1"/>
  <c r="D126" i="15" s="1"/>
  <c r="D127" i="15" s="1"/>
  <c r="D128" i="15" s="1"/>
  <c r="D129" i="15" s="1"/>
  <c r="D130" i="15" s="1"/>
  <c r="D131" i="15" s="1"/>
  <c r="D132" i="15" s="1"/>
  <c r="D133" i="15" s="1"/>
  <c r="D134" i="15" s="1"/>
  <c r="D135" i="15" s="1"/>
  <c r="D136" i="15" s="1"/>
  <c r="D137" i="15" s="1"/>
  <c r="D138" i="15" s="1"/>
  <c r="D139" i="15" s="1"/>
  <c r="D140" i="15" s="1"/>
  <c r="D141" i="15" s="1"/>
  <c r="D142" i="15" s="1"/>
  <c r="D143" i="15" s="1"/>
  <c r="D144" i="15" s="1"/>
  <c r="D145" i="15" s="1"/>
  <c r="D146" i="15" s="1"/>
  <c r="D147" i="15" s="1"/>
  <c r="D148" i="15" s="1"/>
  <c r="D149" i="15" s="1"/>
  <c r="D150" i="15" s="1"/>
  <c r="D151" i="15" s="1"/>
  <c r="D152" i="15" s="1"/>
  <c r="D153" i="15" s="1"/>
  <c r="D154" i="15" s="1"/>
  <c r="D155" i="15" s="1"/>
  <c r="D156" i="15" s="1"/>
  <c r="D157" i="15" s="1"/>
  <c r="D158" i="15" s="1"/>
  <c r="D159" i="15" s="1"/>
  <c r="D160" i="15" s="1"/>
  <c r="D161" i="15" s="1"/>
  <c r="D162" i="15" s="1"/>
  <c r="D163" i="15" s="1"/>
  <c r="D164" i="15" s="1"/>
  <c r="D165" i="15" s="1"/>
  <c r="D166" i="15" s="1"/>
  <c r="D167" i="15" s="1"/>
  <c r="D168" i="15" s="1"/>
  <c r="D169" i="15" s="1"/>
  <c r="D170" i="15" s="1"/>
  <c r="D171" i="15" s="1"/>
  <c r="D172" i="15" s="1"/>
  <c r="D173" i="15" s="1"/>
  <c r="D174" i="15" s="1"/>
  <c r="D175" i="15" s="1"/>
  <c r="D176" i="15" s="1"/>
  <c r="D177" i="15" s="1"/>
  <c r="D178" i="15" s="1"/>
  <c r="D179" i="15" s="1"/>
  <c r="D180" i="15" s="1"/>
  <c r="D181" i="15" s="1"/>
  <c r="D182" i="15" s="1"/>
  <c r="D183" i="15" s="1"/>
  <c r="D184" i="15" s="1"/>
  <c r="D185" i="15" s="1"/>
  <c r="D186" i="15" s="1"/>
  <c r="D187" i="15" s="1"/>
  <c r="D188" i="15" s="1"/>
  <c r="D189" i="15" s="1"/>
  <c r="D190" i="15" s="1"/>
  <c r="D191" i="15" s="1"/>
  <c r="D192" i="15" s="1"/>
  <c r="D193" i="15" s="1"/>
  <c r="D194" i="15" s="1"/>
  <c r="D195" i="15" s="1"/>
  <c r="D196" i="15" s="1"/>
  <c r="D197" i="15" s="1"/>
  <c r="D198" i="15" s="1"/>
  <c r="D199" i="15" s="1"/>
  <c r="D200" i="15" s="1"/>
  <c r="D201" i="15" s="1"/>
  <c r="D202" i="15" s="1"/>
  <c r="D203" i="15" s="1"/>
  <c r="D204" i="15" s="1"/>
  <c r="D205" i="15" s="1"/>
  <c r="D206" i="15" s="1"/>
  <c r="D207" i="15" s="1"/>
  <c r="D208" i="15" s="1"/>
  <c r="D209" i="15" s="1"/>
  <c r="D210" i="15" s="1"/>
  <c r="D211" i="15" s="1"/>
  <c r="D212" i="15" s="1"/>
  <c r="D213" i="15" s="1"/>
  <c r="D214" i="15" s="1"/>
  <c r="D215" i="15" s="1"/>
  <c r="D216" i="15" s="1"/>
  <c r="D217" i="15" s="1"/>
  <c r="D218" i="15" s="1"/>
  <c r="D219" i="15" s="1"/>
  <c r="D220" i="15" s="1"/>
  <c r="D221" i="15" s="1"/>
  <c r="D222" i="15" s="1"/>
  <c r="D223" i="15" s="1"/>
  <c r="D224" i="15" s="1"/>
  <c r="D225" i="15" s="1"/>
  <c r="D226" i="15" s="1"/>
  <c r="D227" i="15" s="1"/>
  <c r="D228" i="15" s="1"/>
  <c r="D229" i="15" s="1"/>
  <c r="D230" i="15" s="1"/>
  <c r="D231" i="15" s="1"/>
  <c r="D232" i="15" s="1"/>
  <c r="D233" i="15" s="1"/>
  <c r="D234" i="15" s="1"/>
  <c r="D235" i="15" s="1"/>
  <c r="D236" i="15" s="1"/>
  <c r="D237" i="15" s="1"/>
  <c r="D238" i="15" s="1"/>
  <c r="D239" i="15" s="1"/>
  <c r="D240" i="15" s="1"/>
  <c r="D241" i="15" s="1"/>
  <c r="D242" i="15" s="1"/>
  <c r="D243" i="15" s="1"/>
  <c r="D244" i="15" s="1"/>
  <c r="D245" i="15" s="1"/>
  <c r="D246" i="15" s="1"/>
  <c r="D247" i="15" s="1"/>
  <c r="D248" i="15" s="1"/>
  <c r="D249" i="15" s="1"/>
  <c r="D250" i="15" s="1"/>
  <c r="D251" i="15" s="1"/>
  <c r="D252" i="15" s="1"/>
  <c r="D253" i="15" s="1"/>
  <c r="D254" i="15" s="1"/>
  <c r="D255" i="15" s="1"/>
  <c r="D256" i="15" s="1"/>
  <c r="D257" i="15" s="1"/>
  <c r="D258" i="15" s="1"/>
  <c r="D259" i="15" s="1"/>
  <c r="D260" i="15" s="1"/>
  <c r="D261" i="15" s="1"/>
  <c r="D262" i="15" s="1"/>
  <c r="D263" i="15" s="1"/>
  <c r="D264" i="15" s="1"/>
  <c r="D265" i="15" s="1"/>
  <c r="D266" i="15" s="1"/>
  <c r="D267" i="15" s="1"/>
  <c r="D268" i="15" s="1"/>
  <c r="D269" i="15" s="1"/>
  <c r="D270" i="15" s="1"/>
  <c r="D271" i="15" s="1"/>
  <c r="D272" i="15" s="1"/>
  <c r="D273" i="15" s="1"/>
  <c r="D274" i="15" s="1"/>
  <c r="D275" i="15" s="1"/>
  <c r="D276" i="15" s="1"/>
  <c r="D277" i="15" s="1"/>
  <c r="D278" i="15" s="1"/>
  <c r="D279" i="15" s="1"/>
  <c r="D280" i="15" s="1"/>
  <c r="D281" i="15" s="1"/>
  <c r="D282" i="15" s="1"/>
  <c r="D283" i="15" s="1"/>
  <c r="D284" i="15" s="1"/>
  <c r="D285" i="15" s="1"/>
  <c r="D286" i="15" s="1"/>
  <c r="D287" i="15" s="1"/>
  <c r="D288" i="15" s="1"/>
  <c r="D289" i="15" s="1"/>
  <c r="D290" i="15" s="1"/>
  <c r="D291" i="15" s="1"/>
  <c r="D292" i="15" s="1"/>
  <c r="D293" i="15" s="1"/>
  <c r="D294" i="15" s="1"/>
  <c r="D295" i="15" s="1"/>
  <c r="D296" i="15" s="1"/>
  <c r="D297" i="15" s="1"/>
  <c r="D298" i="15" s="1"/>
  <c r="D299" i="15" s="1"/>
  <c r="D300" i="15" s="1"/>
  <c r="D301" i="15" s="1"/>
  <c r="D302" i="15" s="1"/>
  <c r="D303" i="15" s="1"/>
  <c r="D304" i="15" s="1"/>
  <c r="D305" i="15" s="1"/>
  <c r="D306" i="15" s="1"/>
  <c r="D307" i="15" s="1"/>
  <c r="D308" i="15" s="1"/>
  <c r="D309" i="15" s="1"/>
  <c r="D310" i="15" s="1"/>
  <c r="D311" i="15" s="1"/>
  <c r="D312" i="15" s="1"/>
  <c r="D313" i="15" s="1"/>
  <c r="D314" i="15" s="1"/>
  <c r="D315" i="15" s="1"/>
  <c r="D316" i="15" s="1"/>
  <c r="D317" i="15" s="1"/>
  <c r="D318" i="15" s="1"/>
  <c r="D319" i="15" s="1"/>
  <c r="D320" i="15" s="1"/>
  <c r="D321" i="15" s="1"/>
  <c r="D322" i="15" s="1"/>
  <c r="D323" i="15" s="1"/>
  <c r="D324" i="15" s="1"/>
  <c r="D325" i="15" s="1"/>
  <c r="D326" i="15" s="1"/>
  <c r="D327" i="15" s="1"/>
  <c r="D328" i="15" s="1"/>
  <c r="D329" i="15" s="1"/>
  <c r="D330" i="15" s="1"/>
  <c r="D331" i="15" s="1"/>
  <c r="D332" i="15" s="1"/>
  <c r="D333" i="15" s="1"/>
  <c r="D334" i="15" s="1"/>
  <c r="D335" i="15" s="1"/>
  <c r="D336" i="15" s="1"/>
  <c r="D337" i="15" s="1"/>
  <c r="D338" i="15" s="1"/>
  <c r="D339" i="15" s="1"/>
  <c r="D340" i="15" s="1"/>
  <c r="D341" i="15" s="1"/>
  <c r="D342" i="15" s="1"/>
  <c r="D343" i="15" s="1"/>
  <c r="D344" i="15" s="1"/>
  <c r="D345" i="15" s="1"/>
  <c r="D346" i="15" s="1"/>
  <c r="D347" i="15" s="1"/>
  <c r="D348" i="15" s="1"/>
  <c r="D349" i="15" s="1"/>
  <c r="D350" i="15" s="1"/>
  <c r="D351" i="15" s="1"/>
  <c r="D352" i="15" s="1"/>
  <c r="D353" i="15" s="1"/>
  <c r="D354" i="15" s="1"/>
  <c r="D355" i="15" s="1"/>
  <c r="D356" i="15" s="1"/>
  <c r="D357" i="15" s="1"/>
  <c r="D358" i="15" s="1"/>
  <c r="D359" i="15" s="1"/>
  <c r="D360" i="15" s="1"/>
  <c r="D361" i="15" s="1"/>
  <c r="D362" i="15" s="1"/>
  <c r="D363" i="15" s="1"/>
  <c r="D364" i="15" s="1"/>
  <c r="D365" i="15" s="1"/>
  <c r="D366" i="15" s="1"/>
  <c r="D367" i="15" s="1"/>
  <c r="D368" i="15" s="1"/>
  <c r="D369" i="15" s="1"/>
  <c r="D370" i="15" s="1"/>
  <c r="D371" i="15" s="1"/>
  <c r="D372" i="15" s="1"/>
  <c r="D373" i="15" s="1"/>
  <c r="D374" i="15" s="1"/>
  <c r="D375" i="15" s="1"/>
  <c r="D376" i="15" s="1"/>
  <c r="D377" i="15" s="1"/>
  <c r="D378" i="15" s="1"/>
  <c r="D379" i="15" s="1"/>
  <c r="D380" i="15" s="1"/>
  <c r="D381" i="15" s="1"/>
  <c r="D382" i="15" s="1"/>
  <c r="D383" i="15" s="1"/>
  <c r="D384" i="15" s="1"/>
  <c r="D385" i="15" s="1"/>
  <c r="D386" i="15" s="1"/>
  <c r="D387" i="15" s="1"/>
  <c r="D388" i="15" s="1"/>
  <c r="D389" i="15" s="1"/>
  <c r="D390" i="15" s="1"/>
  <c r="D391" i="15" s="1"/>
  <c r="D392" i="15" s="1"/>
  <c r="D393" i="15" s="1"/>
  <c r="D394" i="15" s="1"/>
  <c r="D395" i="15" s="1"/>
  <c r="D396" i="15" s="1"/>
  <c r="D397" i="15" s="1"/>
  <c r="D398" i="15" s="1"/>
  <c r="D399" i="15" s="1"/>
  <c r="D400" i="15" s="1"/>
  <c r="D401" i="15" s="1"/>
  <c r="D402" i="15" s="1"/>
  <c r="D403" i="15" s="1"/>
  <c r="D404" i="15" s="1"/>
  <c r="D405" i="15" s="1"/>
  <c r="D406" i="15" s="1"/>
  <c r="D407" i="15" s="1"/>
  <c r="D408" i="15" s="1"/>
  <c r="D409" i="15" s="1"/>
  <c r="D410" i="15" s="1"/>
  <c r="D411" i="15" s="1"/>
  <c r="D412" i="15" s="1"/>
  <c r="D413" i="15" s="1"/>
  <c r="D414" i="15" s="1"/>
  <c r="D415" i="15" s="1"/>
  <c r="D416" i="15" s="1"/>
  <c r="D417" i="15" s="1"/>
  <c r="D418" i="15" s="1"/>
  <c r="D419" i="15" s="1"/>
  <c r="D420" i="15" s="1"/>
  <c r="D421" i="15" s="1"/>
  <c r="D422" i="15" s="1"/>
  <c r="D423" i="15" s="1"/>
  <c r="D424" i="15" s="1"/>
  <c r="D425" i="15" s="1"/>
  <c r="D426" i="15" s="1"/>
  <c r="D427" i="15" s="1"/>
  <c r="D428" i="15" s="1"/>
  <c r="D429" i="15" s="1"/>
  <c r="D430" i="15" s="1"/>
  <c r="D431" i="15" s="1"/>
  <c r="D432" i="15" s="1"/>
  <c r="D433" i="15" s="1"/>
  <c r="D434" i="15" s="1"/>
  <c r="D435" i="15" s="1"/>
  <c r="D436" i="15" s="1"/>
  <c r="D437" i="15" s="1"/>
  <c r="D438" i="15" s="1"/>
  <c r="D439" i="15" s="1"/>
  <c r="D440" i="15" s="1"/>
  <c r="D441" i="15" s="1"/>
  <c r="D442" i="15" s="1"/>
  <c r="D443" i="15" s="1"/>
  <c r="D444" i="15" s="1"/>
  <c r="D445" i="15" s="1"/>
  <c r="D446" i="15" s="1"/>
  <c r="D447" i="15" s="1"/>
  <c r="D448" i="15" s="1"/>
  <c r="D449" i="15" s="1"/>
  <c r="D450" i="15" s="1"/>
  <c r="D451" i="15" s="1"/>
  <c r="D452" i="15" s="1"/>
  <c r="D453" i="15" s="1"/>
  <c r="D454" i="15" s="1"/>
  <c r="D455" i="15" s="1"/>
  <c r="D456" i="15" s="1"/>
  <c r="D457" i="15" s="1"/>
  <c r="D458" i="15" s="1"/>
  <c r="D459" i="15" s="1"/>
  <c r="D460" i="15" s="1"/>
  <c r="D461" i="15" s="1"/>
  <c r="D462" i="15" s="1"/>
  <c r="D463" i="15" s="1"/>
  <c r="D464" i="15" s="1"/>
  <c r="D465" i="15" s="1"/>
  <c r="D466" i="15" s="1"/>
  <c r="D467" i="15" s="1"/>
  <c r="D468" i="15" s="1"/>
  <c r="D469" i="15" s="1"/>
  <c r="D470" i="15" s="1"/>
  <c r="D471" i="15" s="1"/>
  <c r="D472" i="15" s="1"/>
  <c r="D473" i="15" s="1"/>
  <c r="D474" i="15" s="1"/>
  <c r="D475" i="15" s="1"/>
  <c r="D476" i="15" s="1"/>
  <c r="D477" i="15" s="1"/>
  <c r="D478" i="15" s="1"/>
  <c r="D479" i="15" s="1"/>
  <c r="D480" i="15" s="1"/>
  <c r="D481" i="15" s="1"/>
  <c r="D482" i="15" s="1"/>
  <c r="D483" i="15" s="1"/>
  <c r="D484" i="15" s="1"/>
  <c r="D485" i="15" s="1"/>
  <c r="D486" i="15" s="1"/>
  <c r="D487" i="15" s="1"/>
  <c r="D488" i="15" s="1"/>
  <c r="D489" i="15" s="1"/>
  <c r="D490" i="15" s="1"/>
  <c r="D491" i="15" s="1"/>
  <c r="D492" i="15" s="1"/>
  <c r="D493" i="15" s="1"/>
  <c r="D494" i="15" s="1"/>
  <c r="D495" i="15" s="1"/>
  <c r="D496" i="15" s="1"/>
  <c r="D497" i="15" s="1"/>
  <c r="D498" i="15" s="1"/>
  <c r="D499" i="15" s="1"/>
  <c r="D500" i="15" s="1"/>
  <c r="D501" i="15" s="1"/>
  <c r="D502" i="15" s="1"/>
  <c r="D503" i="15" s="1"/>
  <c r="D504" i="15" s="1"/>
  <c r="D505" i="15" s="1"/>
  <c r="D506" i="15" s="1"/>
  <c r="D507" i="15" s="1"/>
  <c r="D508" i="15" s="1"/>
  <c r="D509" i="15" s="1"/>
  <c r="D510" i="15" s="1"/>
  <c r="D511" i="15" s="1"/>
  <c r="D512" i="15" s="1"/>
  <c r="D513" i="15" s="1"/>
  <c r="D514" i="15" s="1"/>
  <c r="D515" i="15" s="1"/>
  <c r="D516" i="15" s="1"/>
  <c r="D517" i="15" s="1"/>
  <c r="D518" i="15" s="1"/>
  <c r="D519" i="15" s="1"/>
  <c r="D520" i="15" s="1"/>
  <c r="D521" i="15" s="1"/>
  <c r="D522" i="15" s="1"/>
  <c r="D523" i="15" s="1"/>
  <c r="D524" i="15" s="1"/>
  <c r="D525" i="15" s="1"/>
  <c r="D526" i="15" s="1"/>
  <c r="D527" i="15" s="1"/>
  <c r="D528" i="15" s="1"/>
  <c r="D529" i="15" s="1"/>
  <c r="D530" i="15" s="1"/>
  <c r="D531" i="15" s="1"/>
  <c r="D532" i="15" s="1"/>
  <c r="D533" i="15" s="1"/>
  <c r="D534" i="15" s="1"/>
  <c r="D535" i="15" s="1"/>
  <c r="D536" i="15" s="1"/>
  <c r="D537" i="15" s="1"/>
  <c r="D538" i="15" s="1"/>
  <c r="D539" i="15" s="1"/>
  <c r="D540" i="15" s="1"/>
  <c r="D541" i="15" s="1"/>
  <c r="D542" i="15" s="1"/>
  <c r="D543" i="15" s="1"/>
  <c r="D544" i="15" s="1"/>
  <c r="D545" i="15" s="1"/>
  <c r="D546" i="15" s="1"/>
  <c r="D547" i="15" s="1"/>
  <c r="D548" i="15" s="1"/>
  <c r="D549" i="15" s="1"/>
  <c r="D550" i="15" s="1"/>
  <c r="D551" i="15" s="1"/>
  <c r="D552" i="15" s="1"/>
  <c r="D553" i="15" s="1"/>
  <c r="D554" i="15" s="1"/>
  <c r="D555" i="15" s="1"/>
  <c r="D556" i="15" s="1"/>
  <c r="D557" i="15" s="1"/>
  <c r="D558" i="15" s="1"/>
  <c r="D559" i="15" s="1"/>
  <c r="D560" i="15" s="1"/>
  <c r="D561" i="15" s="1"/>
  <c r="D562" i="15" s="1"/>
  <c r="D563" i="15" s="1"/>
  <c r="D564" i="15" s="1"/>
  <c r="D565" i="15" s="1"/>
  <c r="D566" i="15" s="1"/>
  <c r="D567" i="15" s="1"/>
  <c r="D568" i="15" s="1"/>
  <c r="D569" i="15" s="1"/>
  <c r="D570" i="15" s="1"/>
  <c r="D571" i="15" s="1"/>
  <c r="D572" i="15" s="1"/>
  <c r="D573" i="15" s="1"/>
  <c r="D574" i="15" s="1"/>
  <c r="D575" i="15" s="1"/>
  <c r="D576" i="15" s="1"/>
  <c r="D577" i="15" s="1"/>
  <c r="D578" i="15" s="1"/>
  <c r="D579" i="15" s="1"/>
  <c r="D580" i="15" s="1"/>
  <c r="D581" i="15" s="1"/>
  <c r="D582" i="15" s="1"/>
  <c r="D583" i="15" s="1"/>
  <c r="D584" i="15" s="1"/>
  <c r="D585" i="15" s="1"/>
  <c r="D586" i="15" s="1"/>
  <c r="D587" i="15" s="1"/>
  <c r="D588" i="15" s="1"/>
  <c r="D589" i="15" s="1"/>
  <c r="D590" i="15" s="1"/>
  <c r="D591" i="15" s="1"/>
  <c r="D592" i="15" s="1"/>
  <c r="D593" i="15" s="1"/>
  <c r="D594" i="15" s="1"/>
  <c r="D595" i="15" s="1"/>
  <c r="D596" i="15" s="1"/>
  <c r="D597" i="15" s="1"/>
  <c r="D598" i="15" s="1"/>
  <c r="D599" i="15" s="1"/>
  <c r="D600" i="15" s="1"/>
  <c r="D601" i="15" s="1"/>
  <c r="D602" i="15" s="1"/>
  <c r="D603" i="15" s="1"/>
  <c r="D604" i="15" s="1"/>
  <c r="D605" i="15" s="1"/>
  <c r="D606" i="15" s="1"/>
  <c r="D607" i="15" s="1"/>
  <c r="D608" i="15" s="1"/>
  <c r="D609" i="15" s="1"/>
  <c r="D610" i="15" s="1"/>
  <c r="D611" i="15" s="1"/>
  <c r="D612" i="15" s="1"/>
  <c r="D613" i="15" s="1"/>
  <c r="D614" i="15" s="1"/>
  <c r="D615" i="15" s="1"/>
  <c r="D616" i="15" s="1"/>
  <c r="D617" i="15" s="1"/>
  <c r="D618" i="15" s="1"/>
  <c r="D619" i="15" s="1"/>
  <c r="D620" i="15" s="1"/>
  <c r="D621" i="15" s="1"/>
  <c r="D622" i="15" s="1"/>
  <c r="D623" i="15" s="1"/>
  <c r="D624" i="15" s="1"/>
  <c r="D625" i="15" s="1"/>
  <c r="D626" i="15" s="1"/>
  <c r="D627" i="15" s="1"/>
  <c r="D628" i="15" s="1"/>
  <c r="D629" i="15" s="1"/>
  <c r="D630" i="15" s="1"/>
  <c r="D631" i="15" s="1"/>
  <c r="D632" i="15" s="1"/>
  <c r="D633" i="15" s="1"/>
  <c r="D634" i="15" s="1"/>
  <c r="D635" i="15" s="1"/>
  <c r="D636" i="15" s="1"/>
  <c r="D637" i="15" s="1"/>
  <c r="D638" i="15" s="1"/>
  <c r="D639" i="15" s="1"/>
  <c r="D640" i="15" s="1"/>
  <c r="D641" i="15" s="1"/>
  <c r="D642" i="15" s="1"/>
  <c r="D643" i="15" s="1"/>
  <c r="D644" i="15" s="1"/>
  <c r="D645" i="15" s="1"/>
  <c r="D646" i="15" s="1"/>
  <c r="D647" i="15" s="1"/>
  <c r="D648" i="15" s="1"/>
  <c r="D649" i="15" s="1"/>
  <c r="D650" i="15" s="1"/>
  <c r="D651" i="15" s="1"/>
  <c r="D652" i="15" s="1"/>
  <c r="D653" i="15" s="1"/>
  <c r="D654" i="15" s="1"/>
  <c r="D655" i="15" s="1"/>
  <c r="D656" i="15" s="1"/>
  <c r="D657" i="15" s="1"/>
  <c r="D658" i="15" s="1"/>
  <c r="D659" i="15" s="1"/>
  <c r="D660" i="15" s="1"/>
  <c r="D661" i="15" s="1"/>
  <c r="D662" i="15" s="1"/>
  <c r="D663" i="15" s="1"/>
  <c r="D664" i="15" s="1"/>
  <c r="D665" i="15" s="1"/>
  <c r="D666" i="15" s="1"/>
  <c r="D667" i="15" s="1"/>
  <c r="D668" i="15" s="1"/>
  <c r="D669" i="15" s="1"/>
  <c r="D670" i="15" s="1"/>
  <c r="D671" i="15" s="1"/>
  <c r="D672" i="15" s="1"/>
  <c r="D673" i="15" s="1"/>
  <c r="D674" i="15" s="1"/>
  <c r="D675" i="15" s="1"/>
  <c r="D676" i="15" s="1"/>
  <c r="D677" i="15" s="1"/>
  <c r="D678" i="15" s="1"/>
  <c r="D679" i="15" s="1"/>
  <c r="D680" i="15" s="1"/>
  <c r="D681" i="15" s="1"/>
  <c r="D682" i="15" s="1"/>
  <c r="D683" i="15" s="1"/>
  <c r="D684" i="15" s="1"/>
  <c r="D685" i="15" s="1"/>
  <c r="D686" i="15" s="1"/>
  <c r="D687" i="15" s="1"/>
  <c r="D688" i="15" s="1"/>
  <c r="D689" i="15" s="1"/>
  <c r="D690" i="15" s="1"/>
  <c r="D691" i="15" s="1"/>
  <c r="D692" i="15" s="1"/>
  <c r="D693" i="15" s="1"/>
  <c r="D694" i="15" s="1"/>
  <c r="D695" i="15" s="1"/>
  <c r="D696" i="15" s="1"/>
  <c r="D697" i="15" s="1"/>
  <c r="D698" i="15" s="1"/>
  <c r="D699" i="15" s="1"/>
  <c r="D700" i="15" s="1"/>
  <c r="D701" i="15" s="1"/>
  <c r="D702" i="15" s="1"/>
  <c r="D703" i="15" s="1"/>
  <c r="D704" i="15" s="1"/>
  <c r="D705" i="15" s="1"/>
  <c r="D706" i="15" s="1"/>
  <c r="D707" i="15" s="1"/>
  <c r="D708" i="15" s="1"/>
  <c r="D709" i="15" s="1"/>
  <c r="D710" i="15" s="1"/>
  <c r="D711" i="15" s="1"/>
  <c r="D712" i="15" s="1"/>
  <c r="D713" i="15" s="1"/>
  <c r="D714" i="15" s="1"/>
  <c r="D715" i="15" s="1"/>
  <c r="D716" i="15" s="1"/>
  <c r="D717" i="15" s="1"/>
  <c r="D718" i="15" s="1"/>
  <c r="D719" i="15" s="1"/>
  <c r="D720" i="15" s="1"/>
  <c r="D721" i="15" s="1"/>
  <c r="D722" i="15" s="1"/>
  <c r="D723" i="15" s="1"/>
  <c r="D724" i="15" s="1"/>
  <c r="D725" i="15" s="1"/>
  <c r="D726" i="15" s="1"/>
  <c r="D727" i="15" s="1"/>
  <c r="D728" i="15" s="1"/>
  <c r="D729" i="15" s="1"/>
  <c r="D730" i="15" s="1"/>
  <c r="D731" i="15" s="1"/>
  <c r="D732" i="15" s="1"/>
  <c r="D733" i="15" s="1"/>
  <c r="D734" i="15" s="1"/>
  <c r="D735" i="15" s="1"/>
  <c r="D736" i="15" s="1"/>
  <c r="D737" i="15" s="1"/>
  <c r="D738" i="15" s="1"/>
  <c r="D739" i="15" s="1"/>
  <c r="D740" i="15" s="1"/>
  <c r="D741" i="15" s="1"/>
  <c r="D742" i="15" s="1"/>
  <c r="D743" i="15" s="1"/>
  <c r="D744" i="15" s="1"/>
  <c r="D745" i="15" s="1"/>
  <c r="D746" i="15" s="1"/>
  <c r="D747" i="15" s="1"/>
  <c r="D748" i="15" s="1"/>
  <c r="D749" i="15" s="1"/>
  <c r="D750" i="15" s="1"/>
  <c r="D751" i="15" s="1"/>
  <c r="D752" i="15" s="1"/>
  <c r="D753" i="15" s="1"/>
  <c r="D754" i="15" s="1"/>
  <c r="D755" i="15" s="1"/>
  <c r="D756" i="15" s="1"/>
  <c r="D757" i="15" s="1"/>
  <c r="D758" i="15" s="1"/>
  <c r="D759" i="15" s="1"/>
  <c r="D760" i="15" s="1"/>
  <c r="D761" i="15" s="1"/>
  <c r="D762" i="15" s="1"/>
  <c r="D763" i="15" s="1"/>
  <c r="D764" i="15" s="1"/>
  <c r="D765" i="15" s="1"/>
  <c r="D766" i="15" s="1"/>
  <c r="D767" i="15" s="1"/>
  <c r="D768" i="15" s="1"/>
  <c r="D769" i="15" s="1"/>
  <c r="D770" i="15" s="1"/>
  <c r="D771" i="15" s="1"/>
  <c r="D772" i="15" s="1"/>
  <c r="D773" i="15" s="1"/>
  <c r="D774" i="15" s="1"/>
  <c r="D775" i="15" s="1"/>
  <c r="D776" i="15" s="1"/>
  <c r="D777" i="15" s="1"/>
  <c r="D778" i="15" s="1"/>
  <c r="D779" i="15" s="1"/>
  <c r="D780" i="15" s="1"/>
  <c r="D781" i="15" s="1"/>
  <c r="D782" i="15" s="1"/>
  <c r="D783" i="15" s="1"/>
  <c r="D784" i="15" s="1"/>
  <c r="D785" i="15" s="1"/>
  <c r="D786" i="15" s="1"/>
  <c r="D787" i="15" s="1"/>
  <c r="D788" i="15" s="1"/>
  <c r="D789" i="15" s="1"/>
  <c r="D790" i="15" s="1"/>
  <c r="D791" i="15" s="1"/>
  <c r="D792" i="15" s="1"/>
  <c r="D793" i="15" s="1"/>
  <c r="D794" i="15" s="1"/>
  <c r="D795" i="15" s="1"/>
  <c r="D796" i="15" s="1"/>
  <c r="D797" i="15" s="1"/>
  <c r="D798" i="15" s="1"/>
  <c r="D799" i="15" s="1"/>
  <c r="D800" i="15" s="1"/>
  <c r="D801" i="15" s="1"/>
  <c r="D802" i="15" s="1"/>
  <c r="D803" i="15" s="1"/>
  <c r="D804" i="15" s="1"/>
  <c r="D805" i="15" s="1"/>
  <c r="D806" i="15" s="1"/>
  <c r="D807" i="15" s="1"/>
  <c r="D808" i="15" s="1"/>
  <c r="D809" i="15" s="1"/>
  <c r="D810" i="15" s="1"/>
  <c r="D811" i="15" s="1"/>
  <c r="D812" i="15" s="1"/>
  <c r="D813" i="15" s="1"/>
  <c r="D814" i="15" s="1"/>
  <c r="D815" i="15" s="1"/>
  <c r="D816" i="15" s="1"/>
  <c r="D817" i="15" s="1"/>
  <c r="D818" i="15" s="1"/>
  <c r="D819" i="15" s="1"/>
  <c r="D820" i="15" s="1"/>
  <c r="D821" i="15" s="1"/>
  <c r="D822" i="15" s="1"/>
  <c r="D823" i="15" s="1"/>
  <c r="D824" i="15" s="1"/>
  <c r="D825" i="15" s="1"/>
  <c r="D826" i="15" s="1"/>
  <c r="D827" i="15" s="1"/>
  <c r="D828" i="15" s="1"/>
  <c r="D829" i="15" s="1"/>
  <c r="D830" i="15" s="1"/>
  <c r="D831" i="15" s="1"/>
  <c r="D832" i="15" s="1"/>
  <c r="D833" i="15" s="1"/>
  <c r="D834" i="15" s="1"/>
  <c r="D835" i="15" s="1"/>
  <c r="D836" i="15" s="1"/>
  <c r="D837" i="15" s="1"/>
  <c r="D838" i="15" s="1"/>
  <c r="D839" i="15" s="1"/>
  <c r="D840" i="15" s="1"/>
  <c r="D841" i="15" s="1"/>
  <c r="D842" i="15" s="1"/>
  <c r="D843" i="15" s="1"/>
  <c r="D844" i="15" s="1"/>
  <c r="D845" i="15" s="1"/>
  <c r="D846" i="15" s="1"/>
  <c r="D847" i="15" s="1"/>
  <c r="D848" i="15" s="1"/>
  <c r="D849" i="15" s="1"/>
  <c r="D850" i="15" s="1"/>
  <c r="D851" i="15" s="1"/>
  <c r="D852" i="15" s="1"/>
  <c r="D853" i="15" s="1"/>
  <c r="D854" i="15" s="1"/>
  <c r="D855" i="15" s="1"/>
  <c r="D856" i="15" s="1"/>
  <c r="D857" i="15" s="1"/>
  <c r="D858" i="15" s="1"/>
  <c r="D859" i="15" s="1"/>
  <c r="D860" i="15" s="1"/>
  <c r="D861" i="15" s="1"/>
  <c r="D862" i="15" s="1"/>
  <c r="D863" i="15" s="1"/>
  <c r="D864" i="15" s="1"/>
  <c r="D865" i="15" s="1"/>
  <c r="D866" i="15" s="1"/>
  <c r="D867" i="15" s="1"/>
  <c r="D868" i="15" s="1"/>
  <c r="D869" i="15" s="1"/>
  <c r="D870" i="15" s="1"/>
  <c r="D871" i="15" s="1"/>
  <c r="D872" i="15" s="1"/>
  <c r="D873" i="15" s="1"/>
  <c r="D874" i="15" s="1"/>
  <c r="D875" i="15" s="1"/>
  <c r="D876" i="15" s="1"/>
  <c r="D877" i="15" s="1"/>
  <c r="D878" i="15" s="1"/>
  <c r="D879" i="15" s="1"/>
  <c r="D880" i="15" s="1"/>
  <c r="D881" i="15" s="1"/>
  <c r="D882" i="15" s="1"/>
  <c r="D883" i="15" s="1"/>
  <c r="D884" i="15" s="1"/>
  <c r="D885" i="15" s="1"/>
  <c r="D886" i="15" s="1"/>
  <c r="D887" i="15" s="1"/>
  <c r="D888" i="15" s="1"/>
  <c r="D889" i="15" s="1"/>
  <c r="D890" i="15" s="1"/>
  <c r="D891" i="15" s="1"/>
  <c r="D892" i="15" s="1"/>
  <c r="D893" i="15" s="1"/>
  <c r="D894" i="15" s="1"/>
  <c r="D895" i="15" s="1"/>
  <c r="D896" i="15" s="1"/>
  <c r="D897" i="15" s="1"/>
  <c r="D898" i="15" s="1"/>
  <c r="D899" i="15" s="1"/>
  <c r="D900" i="15" s="1"/>
  <c r="D901" i="15" s="1"/>
  <c r="D902" i="15" s="1"/>
  <c r="D903" i="15" s="1"/>
  <c r="D904" i="15" s="1"/>
  <c r="D905" i="15" s="1"/>
  <c r="D906" i="15" s="1"/>
  <c r="D907" i="15" s="1"/>
  <c r="D908" i="15" s="1"/>
  <c r="D909" i="15" s="1"/>
  <c r="D910" i="15" s="1"/>
  <c r="D911" i="15" s="1"/>
  <c r="D912" i="15" s="1"/>
  <c r="D913" i="15" s="1"/>
  <c r="D914" i="15" s="1"/>
  <c r="D915" i="15" s="1"/>
  <c r="D916" i="15" s="1"/>
  <c r="D917" i="15" s="1"/>
  <c r="D918" i="15" s="1"/>
  <c r="D919" i="15" s="1"/>
  <c r="D920" i="15" s="1"/>
  <c r="D921" i="15" s="1"/>
  <c r="D922" i="15" s="1"/>
  <c r="D923" i="15" s="1"/>
  <c r="D924" i="15" s="1"/>
  <c r="D925" i="15" s="1"/>
  <c r="D926" i="15" s="1"/>
  <c r="D927" i="15" s="1"/>
  <c r="D928" i="15" s="1"/>
  <c r="D929" i="15" s="1"/>
  <c r="D930" i="15" s="1"/>
  <c r="D931" i="15" s="1"/>
  <c r="D932" i="15" s="1"/>
  <c r="D933" i="15" s="1"/>
  <c r="D934" i="15" s="1"/>
  <c r="D935" i="15" s="1"/>
  <c r="D936" i="15" s="1"/>
  <c r="D937" i="15" s="1"/>
  <c r="D938" i="15" s="1"/>
  <c r="D939" i="15" s="1"/>
  <c r="D940" i="15" s="1"/>
  <c r="D941" i="15" s="1"/>
  <c r="D942" i="15" s="1"/>
  <c r="D943" i="15" s="1"/>
  <c r="D944" i="15" s="1"/>
  <c r="D945" i="15" s="1"/>
  <c r="D946" i="15" s="1"/>
  <c r="D947" i="15" s="1"/>
  <c r="D948" i="15" s="1"/>
  <c r="D949" i="15" s="1"/>
  <c r="D950" i="15" s="1"/>
  <c r="D951" i="15" s="1"/>
  <c r="D952" i="15" s="1"/>
  <c r="D953" i="15" s="1"/>
  <c r="D954" i="15" s="1"/>
  <c r="D955" i="15" s="1"/>
  <c r="D956" i="15" s="1"/>
  <c r="D957" i="15" s="1"/>
  <c r="D958" i="15" s="1"/>
  <c r="D959" i="15" s="1"/>
  <c r="D960" i="15" s="1"/>
  <c r="D961" i="15" s="1"/>
  <c r="D962" i="15" s="1"/>
  <c r="D963" i="15" s="1"/>
  <c r="D964" i="15" s="1"/>
  <c r="D965" i="15" s="1"/>
  <c r="D966" i="15" s="1"/>
  <c r="D967" i="15" s="1"/>
  <c r="D968" i="15" s="1"/>
  <c r="D969" i="15" s="1"/>
  <c r="D970" i="15" s="1"/>
  <c r="D971" i="15" s="1"/>
  <c r="D972" i="15" s="1"/>
  <c r="D973" i="15" s="1"/>
  <c r="D974" i="15" s="1"/>
  <c r="D975" i="15" s="1"/>
  <c r="D976" i="15" s="1"/>
  <c r="D977" i="15" s="1"/>
  <c r="D978" i="15" s="1"/>
  <c r="D979" i="15" s="1"/>
  <c r="D980" i="15" s="1"/>
  <c r="D981" i="15" s="1"/>
  <c r="D982" i="15" s="1"/>
  <c r="D983" i="15" s="1"/>
  <c r="D984" i="15" s="1"/>
  <c r="D985" i="15" s="1"/>
  <c r="D986" i="15" s="1"/>
  <c r="D987" i="15" s="1"/>
  <c r="D988" i="15" s="1"/>
  <c r="D989" i="15" s="1"/>
  <c r="D990" i="15" s="1"/>
  <c r="D991" i="15" s="1"/>
  <c r="D992" i="15" s="1"/>
  <c r="D993" i="15" s="1"/>
  <c r="D994" i="15" s="1"/>
  <c r="D995" i="15" s="1"/>
  <c r="D996" i="15" s="1"/>
  <c r="D997" i="15" s="1"/>
  <c r="D998" i="15" s="1"/>
  <c r="D999" i="15" s="1"/>
  <c r="D1000" i="15" s="1"/>
  <c r="D1001" i="15" s="1"/>
  <c r="D1002" i="15" s="1"/>
  <c r="D1003" i="15" s="1"/>
  <c r="D1004" i="15" s="1"/>
  <c r="D1005" i="15" s="1"/>
  <c r="D1006" i="15" s="1"/>
  <c r="D1007" i="15" s="1"/>
  <c r="D1008" i="15" s="1"/>
  <c r="D1009" i="15" s="1"/>
  <c r="D1010" i="15" s="1"/>
  <c r="D1011" i="15" s="1"/>
  <c r="D1012" i="15" s="1"/>
  <c r="D1013" i="15" s="1"/>
  <c r="D1014" i="15" s="1"/>
  <c r="D1015" i="15" s="1"/>
  <c r="D1016" i="15" s="1"/>
  <c r="D1017" i="15" s="1"/>
  <c r="D1018" i="15" s="1"/>
  <c r="D1019" i="15" s="1"/>
  <c r="D1020" i="15" s="1"/>
  <c r="D1021" i="15" s="1"/>
  <c r="D1022" i="15" s="1"/>
  <c r="D1023" i="15" s="1"/>
  <c r="D1024" i="15" s="1"/>
  <c r="D1025" i="15" s="1"/>
  <c r="D1026" i="15" s="1"/>
  <c r="D1027" i="15" s="1"/>
  <c r="D1028" i="15" s="1"/>
  <c r="D1029" i="15" s="1"/>
  <c r="D1030" i="15" s="1"/>
  <c r="D1031" i="15" s="1"/>
  <c r="D1032" i="15" s="1"/>
  <c r="D1033" i="15" s="1"/>
  <c r="D1034" i="15" s="1"/>
  <c r="D1035" i="15" s="1"/>
  <c r="D1036" i="15" s="1"/>
  <c r="D1037" i="15" s="1"/>
  <c r="D1038" i="15" s="1"/>
  <c r="D1039" i="15" s="1"/>
  <c r="D1040" i="15" s="1"/>
  <c r="D1041" i="15" s="1"/>
  <c r="D1042" i="15" s="1"/>
  <c r="D1043" i="15" s="1"/>
  <c r="D1044" i="15" s="1"/>
  <c r="D1045" i="15" s="1"/>
  <c r="D1046" i="15" s="1"/>
  <c r="D1047" i="15" s="1"/>
  <c r="D1048" i="15" s="1"/>
  <c r="D1049" i="15" s="1"/>
  <c r="D1050" i="15" s="1"/>
  <c r="D1051" i="15" s="1"/>
  <c r="D1052" i="15" s="1"/>
  <c r="D1053" i="15" s="1"/>
  <c r="D1054" i="15" s="1"/>
  <c r="D1055" i="15" s="1"/>
  <c r="D1056" i="15" s="1"/>
  <c r="D1057" i="15" s="1"/>
  <c r="D1058" i="15" s="1"/>
  <c r="D1059" i="15" s="1"/>
  <c r="D1060" i="15" s="1"/>
  <c r="D1061" i="15" s="1"/>
  <c r="D1062" i="15" s="1"/>
  <c r="D1063" i="15" s="1"/>
  <c r="D1064" i="15" s="1"/>
  <c r="D1065" i="15" s="1"/>
  <c r="D1066" i="15" s="1"/>
  <c r="D1067" i="15" s="1"/>
  <c r="D1068" i="15" s="1"/>
  <c r="D1069" i="15" s="1"/>
  <c r="D1070" i="15" s="1"/>
  <c r="D1071" i="15" s="1"/>
  <c r="D1072" i="15" s="1"/>
  <c r="D1073" i="15" s="1"/>
  <c r="D1074" i="15" s="1"/>
  <c r="D1075" i="15" s="1"/>
  <c r="D1076" i="15" s="1"/>
  <c r="D1077" i="15" s="1"/>
  <c r="D1078" i="15" s="1"/>
  <c r="D1079" i="15" s="1"/>
  <c r="D1080" i="15" s="1"/>
  <c r="D1081" i="15" s="1"/>
  <c r="D1082" i="15" s="1"/>
  <c r="D1083" i="15" s="1"/>
  <c r="D1084" i="15" s="1"/>
  <c r="D1085" i="15" s="1"/>
  <c r="D1086" i="15" s="1"/>
  <c r="D1087" i="15" s="1"/>
  <c r="D1088" i="15" s="1"/>
  <c r="D1089" i="15" s="1"/>
  <c r="D1090" i="15" s="1"/>
  <c r="D1091" i="15" s="1"/>
  <c r="D1092" i="15" s="1"/>
  <c r="D1093" i="15" s="1"/>
  <c r="D1094" i="15" s="1"/>
  <c r="D1095" i="15" s="1"/>
  <c r="D1096" i="15" s="1"/>
  <c r="D1097" i="15" s="1"/>
  <c r="D1098" i="15" s="1"/>
  <c r="D1099" i="15" s="1"/>
  <c r="D1100" i="15" s="1"/>
  <c r="D1101" i="15" s="1"/>
  <c r="D1102" i="15" s="1"/>
  <c r="D1103" i="15" s="1"/>
  <c r="D1104" i="15" s="1"/>
  <c r="D1105" i="15" s="1"/>
  <c r="D1106" i="15" s="1"/>
  <c r="D1107" i="15" s="1"/>
  <c r="D1108" i="15" s="1"/>
  <c r="D1109" i="15" s="1"/>
  <c r="D1110" i="15" s="1"/>
  <c r="D1111" i="15" s="1"/>
  <c r="D1112" i="15" s="1"/>
  <c r="D1113" i="15" s="1"/>
  <c r="D1114" i="15" s="1"/>
  <c r="D1115" i="15" s="1"/>
  <c r="D1116" i="15" s="1"/>
  <c r="D1117" i="15" s="1"/>
  <c r="D1118" i="15" s="1"/>
  <c r="D1119" i="15" s="1"/>
  <c r="D1120" i="15" s="1"/>
  <c r="D1121" i="15" s="1"/>
  <c r="D1122" i="15" s="1"/>
  <c r="D1123" i="15" s="1"/>
  <c r="D1124" i="15" s="1"/>
  <c r="D1125" i="15" s="1"/>
  <c r="D1126" i="15" s="1"/>
  <c r="D1127" i="15" s="1"/>
  <c r="D1128" i="15" s="1"/>
  <c r="D1129" i="15" s="1"/>
  <c r="D1130" i="15" s="1"/>
  <c r="D1131" i="15" s="1"/>
  <c r="D1132" i="15" s="1"/>
  <c r="D1133" i="15" s="1"/>
  <c r="D1134" i="15" s="1"/>
  <c r="D1135" i="15" s="1"/>
  <c r="D1136" i="15" s="1"/>
  <c r="D1137" i="15" s="1"/>
  <c r="D1138" i="15" s="1"/>
  <c r="D1139" i="15" s="1"/>
  <c r="D1140" i="15" s="1"/>
  <c r="D1141" i="15" s="1"/>
  <c r="D1142" i="15" s="1"/>
  <c r="D1143" i="15" s="1"/>
  <c r="D1144" i="15" s="1"/>
  <c r="D1145" i="15" s="1"/>
  <c r="D1146" i="15" s="1"/>
  <c r="D1147" i="15" s="1"/>
  <c r="D1148" i="15" s="1"/>
  <c r="D1149" i="15" s="1"/>
  <c r="D1150" i="15" s="1"/>
  <c r="D1151" i="15" s="1"/>
  <c r="D1152" i="15" s="1"/>
  <c r="D1153" i="15" s="1"/>
  <c r="D1154" i="15" s="1"/>
  <c r="D1155" i="15" s="1"/>
  <c r="D1156" i="15" s="1"/>
  <c r="D1157" i="15" s="1"/>
  <c r="D1158" i="15" s="1"/>
  <c r="D1159" i="15" s="1"/>
  <c r="D1160" i="15" s="1"/>
  <c r="D1161" i="15" s="1"/>
  <c r="D1162" i="15" s="1"/>
  <c r="D1163" i="15" s="1"/>
  <c r="D1164" i="15" s="1"/>
  <c r="D1165" i="15" s="1"/>
  <c r="D1166" i="15" s="1"/>
  <c r="D1167" i="15" s="1"/>
  <c r="D1168" i="15" s="1"/>
  <c r="D1169" i="15" s="1"/>
  <c r="D1170" i="15" s="1"/>
  <c r="D1171" i="15" s="1"/>
  <c r="D1172" i="15" s="1"/>
  <c r="D1173" i="15" s="1"/>
  <c r="D1174" i="15" s="1"/>
  <c r="D1175" i="15" s="1"/>
  <c r="D1176" i="15" s="1"/>
  <c r="D1177" i="15" s="1"/>
  <c r="D1178" i="15" s="1"/>
  <c r="D1179" i="15" s="1"/>
  <c r="D1180" i="15" s="1"/>
  <c r="D1181" i="15" s="1"/>
  <c r="D1182" i="15" s="1"/>
  <c r="D1183" i="15" s="1"/>
  <c r="D1184" i="15" s="1"/>
  <c r="D1185" i="15" s="1"/>
  <c r="D1186" i="15" s="1"/>
  <c r="D1187" i="15" s="1"/>
  <c r="D1188" i="15" s="1"/>
  <c r="D1189" i="15" s="1"/>
  <c r="D1190" i="15" s="1"/>
  <c r="D1191" i="15" s="1"/>
  <c r="D1192" i="15" s="1"/>
  <c r="D1193" i="15" s="1"/>
  <c r="D1194" i="15" s="1"/>
  <c r="D1195" i="15" s="1"/>
  <c r="D1196" i="15" s="1"/>
  <c r="D1197" i="15" s="1"/>
  <c r="D1198" i="15" s="1"/>
  <c r="D1199" i="15" s="1"/>
  <c r="D1200" i="15" s="1"/>
  <c r="D1201" i="15" s="1"/>
  <c r="D1202" i="15" s="1"/>
  <c r="D1203" i="15" s="1"/>
  <c r="D1204" i="15" s="1"/>
  <c r="D1205" i="15" s="1"/>
  <c r="D1206" i="15" s="1"/>
  <c r="D1207" i="15" s="1"/>
  <c r="D1208" i="15" s="1"/>
  <c r="D1209" i="15" s="1"/>
  <c r="D1210" i="15" s="1"/>
  <c r="D1211" i="15" s="1"/>
  <c r="D1212" i="15" s="1"/>
  <c r="D1213" i="15" s="1"/>
  <c r="D1214" i="15" s="1"/>
  <c r="D1215" i="15" s="1"/>
  <c r="D1216" i="15" s="1"/>
  <c r="D1217" i="15" s="1"/>
  <c r="D1218" i="15" s="1"/>
  <c r="D1219" i="15" s="1"/>
  <c r="D1220" i="15" s="1"/>
  <c r="D1221" i="15" s="1"/>
  <c r="D1222" i="15" s="1"/>
  <c r="D1223" i="15" s="1"/>
  <c r="D1224" i="15" s="1"/>
  <c r="D1225" i="15" s="1"/>
  <c r="D1226" i="15" s="1"/>
  <c r="D1227" i="15" s="1"/>
  <c r="D1228" i="15" s="1"/>
  <c r="D1229" i="15" s="1"/>
  <c r="D1230" i="15" s="1"/>
  <c r="D1231" i="15" s="1"/>
  <c r="D1232" i="15" s="1"/>
  <c r="D1233" i="15" s="1"/>
  <c r="D1234" i="15" s="1"/>
  <c r="D1235" i="15" s="1"/>
  <c r="D1236" i="15" s="1"/>
  <c r="D1237" i="15" s="1"/>
  <c r="D1238" i="15" s="1"/>
  <c r="D1239" i="15" s="1"/>
  <c r="D1240" i="15" s="1"/>
  <c r="D1241" i="15" s="1"/>
  <c r="D1242" i="15" s="1"/>
  <c r="D1243" i="15" s="1"/>
  <c r="D1244" i="15" s="1"/>
  <c r="D1245" i="15" s="1"/>
  <c r="D1246" i="15" s="1"/>
  <c r="D1247" i="15" s="1"/>
  <c r="D1248" i="15" s="1"/>
  <c r="D1249" i="15" s="1"/>
  <c r="D1250" i="15" s="1"/>
  <c r="D1251" i="15" s="1"/>
  <c r="D1252" i="15" s="1"/>
  <c r="D1253" i="15" s="1"/>
  <c r="D1254" i="15" s="1"/>
  <c r="D1255" i="15" s="1"/>
  <c r="D1256" i="15" s="1"/>
  <c r="D1257" i="15" s="1"/>
  <c r="D1258" i="15" s="1"/>
  <c r="D1259" i="15" s="1"/>
  <c r="D1260" i="15" s="1"/>
  <c r="D1261" i="15" s="1"/>
  <c r="D1262" i="15" s="1"/>
  <c r="D1263" i="15" s="1"/>
  <c r="D1264" i="15" s="1"/>
  <c r="D1265" i="15" s="1"/>
  <c r="D1266" i="15" s="1"/>
  <c r="D1267" i="15" s="1"/>
  <c r="D1268" i="15" s="1"/>
  <c r="D1269" i="15" s="1"/>
  <c r="D1270" i="15" s="1"/>
  <c r="D1271" i="15" s="1"/>
  <c r="D1272" i="15" s="1"/>
  <c r="D1273" i="15" s="1"/>
  <c r="D1274" i="15" s="1"/>
  <c r="D1275" i="15" s="1"/>
  <c r="D1276" i="15" s="1"/>
  <c r="D1277" i="15" s="1"/>
  <c r="D1278" i="15" s="1"/>
  <c r="D1279" i="15" s="1"/>
  <c r="D1280" i="15" s="1"/>
  <c r="D1281" i="15" s="1"/>
  <c r="D1282" i="15" s="1"/>
  <c r="D1283" i="15" s="1"/>
  <c r="D1284" i="15" s="1"/>
  <c r="D1285" i="15" s="1"/>
  <c r="D1286" i="15" s="1"/>
  <c r="D1287" i="15" s="1"/>
  <c r="D1288" i="15" s="1"/>
  <c r="D1289" i="15" s="1"/>
  <c r="D1290" i="15" s="1"/>
  <c r="D1291" i="15" s="1"/>
  <c r="D1292" i="15" s="1"/>
  <c r="D1293" i="15" s="1"/>
  <c r="D1294" i="15" s="1"/>
  <c r="D1295" i="15" s="1"/>
  <c r="D1296" i="15" s="1"/>
  <c r="D1297" i="15" s="1"/>
  <c r="D1298" i="15" s="1"/>
  <c r="D1299" i="15" s="1"/>
  <c r="D1300" i="15" s="1"/>
  <c r="D1301" i="15" s="1"/>
  <c r="D1302" i="15" s="1"/>
  <c r="D1303" i="15" s="1"/>
  <c r="D10" i="15"/>
  <c r="D9" i="15"/>
  <c r="J33" i="15"/>
  <c r="K23" i="15"/>
  <c r="K24" i="15"/>
  <c r="K25" i="15"/>
  <c r="K26" i="15"/>
  <c r="K27" i="15"/>
  <c r="K28" i="15"/>
  <c r="K29" i="15"/>
  <c r="K30" i="15"/>
  <c r="K31" i="15"/>
  <c r="K22" i="15"/>
  <c r="C28" i="14"/>
  <c r="C27" i="14" a="1"/>
  <c r="C27" i="14" s="1"/>
  <c r="C26" i="14"/>
  <c r="C35" i="13"/>
  <c r="H17" i="14"/>
  <c r="H18" i="14"/>
  <c r="H19" i="14"/>
  <c r="H20" i="14"/>
  <c r="H21" i="14"/>
  <c r="H16" i="14"/>
  <c r="C24" i="14" a="1"/>
  <c r="C24" i="14" s="1"/>
  <c r="C25" i="14"/>
  <c r="G17" i="14"/>
  <c r="G18" i="14"/>
  <c r="G19" i="14"/>
  <c r="G20" i="14"/>
  <c r="G21" i="14"/>
  <c r="F17" i="14"/>
  <c r="F18" i="14"/>
  <c r="F19" i="14"/>
  <c r="F20" i="14"/>
  <c r="F21" i="14"/>
  <c r="G16" i="14"/>
  <c r="F16" i="14"/>
  <c r="E17" i="14"/>
  <c r="E18" i="14"/>
  <c r="E19" i="14"/>
  <c r="E20" i="14"/>
  <c r="E21" i="14"/>
  <c r="E16" i="14"/>
  <c r="C36" i="13" a="1"/>
  <c r="C36" i="13" s="1"/>
  <c r="C34" i="13"/>
  <c r="C33" i="13"/>
  <c r="C31" i="13"/>
  <c r="C32" i="13"/>
  <c r="F16" i="15" l="1"/>
  <c r="F360" i="15"/>
  <c r="F348" i="15"/>
  <c r="F336" i="15"/>
  <c r="F324" i="15"/>
  <c r="F312" i="15"/>
  <c r="F300" i="15"/>
  <c r="F288" i="15"/>
  <c r="F276" i="15"/>
  <c r="F264" i="15"/>
  <c r="F252" i="15"/>
  <c r="F240" i="15"/>
  <c r="F228" i="15"/>
  <c r="F216" i="15"/>
  <c r="F204" i="15"/>
  <c r="F192" i="15"/>
  <c r="F180" i="15"/>
  <c r="F168" i="15"/>
  <c r="F156" i="15"/>
  <c r="F144" i="15"/>
  <c r="F132" i="15"/>
  <c r="F120" i="15"/>
  <c r="F108" i="15"/>
  <c r="F96" i="15"/>
  <c r="F84" i="15"/>
  <c r="F72" i="15"/>
  <c r="F60" i="15"/>
  <c r="F48" i="15"/>
  <c r="F36" i="15"/>
  <c r="F24" i="15"/>
  <c r="F12" i="15"/>
  <c r="F359" i="15"/>
  <c r="F347" i="15"/>
  <c r="F335" i="15"/>
  <c r="F323" i="15"/>
  <c r="F311" i="15"/>
  <c r="F299" i="15"/>
  <c r="F287" i="15"/>
  <c r="F275" i="15"/>
  <c r="F263" i="15"/>
  <c r="F251" i="15"/>
  <c r="F239" i="15"/>
  <c r="F227" i="15"/>
  <c r="F215" i="15"/>
  <c r="F203" i="15"/>
  <c r="F191" i="15"/>
  <c r="F179" i="15"/>
  <c r="F167" i="15"/>
  <c r="F155" i="15"/>
  <c r="F143" i="15"/>
  <c r="F131" i="15"/>
  <c r="F119" i="15"/>
  <c r="F107" i="15"/>
  <c r="F95" i="15"/>
  <c r="F83" i="15"/>
  <c r="F71" i="15"/>
  <c r="F59" i="15"/>
  <c r="F47" i="15"/>
  <c r="F35" i="15"/>
  <c r="F23" i="15"/>
  <c r="F11" i="15"/>
  <c r="F346" i="15"/>
  <c r="F334" i="15"/>
  <c r="F322" i="15"/>
  <c r="F310" i="15"/>
  <c r="F298" i="15"/>
  <c r="F286" i="15"/>
  <c r="F274" i="15"/>
  <c r="F262" i="15"/>
  <c r="F250" i="15"/>
  <c r="F238" i="15"/>
  <c r="F226" i="15"/>
  <c r="F214" i="15"/>
  <c r="F202" i="15"/>
  <c r="F190" i="15"/>
  <c r="F178" i="15"/>
  <c r="F166" i="15"/>
  <c r="F154" i="15"/>
  <c r="F142" i="15"/>
  <c r="F130" i="15"/>
  <c r="F118" i="15"/>
  <c r="F106" i="15"/>
  <c r="F94" i="15"/>
  <c r="F82" i="15"/>
  <c r="F70" i="15"/>
  <c r="F58" i="15"/>
  <c r="F46" i="15"/>
  <c r="F34" i="15"/>
  <c r="F22" i="15"/>
  <c r="F10" i="15"/>
  <c r="F357" i="15"/>
  <c r="F345" i="15"/>
  <c r="F333" i="15"/>
  <c r="F321" i="15"/>
  <c r="F309" i="15"/>
  <c r="F297" i="15"/>
  <c r="F285" i="15"/>
  <c r="F273" i="15"/>
  <c r="F261" i="15"/>
  <c r="F249" i="15"/>
  <c r="F237" i="15"/>
  <c r="F225" i="15"/>
  <c r="F213" i="15"/>
  <c r="F201" i="15"/>
  <c r="F189" i="15"/>
  <c r="F177" i="15"/>
  <c r="F165" i="15"/>
  <c r="F153" i="15"/>
  <c r="F141" i="15"/>
  <c r="F129" i="15"/>
  <c r="F117" i="15"/>
  <c r="F105" i="15"/>
  <c r="F93" i="15"/>
  <c r="F81" i="15"/>
  <c r="F69" i="15"/>
  <c r="F57" i="15"/>
  <c r="F45" i="15"/>
  <c r="F33" i="15"/>
  <c r="F21" i="15"/>
  <c r="F356" i="15"/>
  <c r="F344" i="15"/>
  <c r="F332" i="15"/>
  <c r="F320" i="15"/>
  <c r="F308" i="15"/>
  <c r="F296" i="15"/>
  <c r="F284" i="15"/>
  <c r="F272" i="15"/>
  <c r="F260" i="15"/>
  <c r="F248" i="15"/>
  <c r="F236" i="15"/>
  <c r="F224" i="15"/>
  <c r="F212" i="15"/>
  <c r="F200" i="15"/>
  <c r="F188" i="15"/>
  <c r="F176" i="15"/>
  <c r="F164" i="15"/>
  <c r="F152" i="15"/>
  <c r="F140" i="15"/>
  <c r="F128" i="15"/>
  <c r="F116" i="15"/>
  <c r="F104" i="15"/>
  <c r="F92" i="15"/>
  <c r="F80" i="15"/>
  <c r="F68" i="15"/>
  <c r="F56" i="15"/>
  <c r="F44" i="15"/>
  <c r="F32" i="15"/>
  <c r="F20" i="15"/>
  <c r="F355" i="15"/>
  <c r="F343" i="15"/>
  <c r="F331" i="15"/>
  <c r="F319" i="15"/>
  <c r="F307" i="15"/>
  <c r="F295" i="15"/>
  <c r="F283" i="15"/>
  <c r="F271" i="15"/>
  <c r="F259" i="15"/>
  <c r="F247" i="15"/>
  <c r="F235" i="15"/>
  <c r="F223" i="15"/>
  <c r="F211" i="15"/>
  <c r="F199" i="15"/>
  <c r="F187" i="15"/>
  <c r="F175" i="15"/>
  <c r="F163" i="15"/>
  <c r="F151" i="15"/>
  <c r="F139" i="15"/>
  <c r="F127" i="15"/>
  <c r="F115" i="15"/>
  <c r="F103" i="15"/>
  <c r="F91" i="15"/>
  <c r="F79" i="15"/>
  <c r="F67" i="15"/>
  <c r="F55" i="15"/>
  <c r="F43" i="15"/>
  <c r="F31" i="15"/>
  <c r="F19" i="15"/>
  <c r="F354" i="15"/>
  <c r="F342" i="15"/>
  <c r="F330" i="15"/>
  <c r="F318" i="15"/>
  <c r="F306" i="15"/>
  <c r="F294" i="15"/>
  <c r="F282" i="15"/>
  <c r="F270" i="15"/>
  <c r="F258" i="15"/>
  <c r="F246" i="15"/>
  <c r="F234" i="15"/>
  <c r="F222" i="15"/>
  <c r="F210" i="15"/>
  <c r="F198" i="15"/>
  <c r="F186" i="15"/>
  <c r="F174" i="15"/>
  <c r="F162" i="15"/>
  <c r="F150" i="15"/>
  <c r="F138" i="15"/>
  <c r="F126" i="15"/>
  <c r="F114" i="15"/>
  <c r="F102" i="15"/>
  <c r="F90" i="15"/>
  <c r="F78" i="15"/>
  <c r="F66" i="15"/>
  <c r="F54" i="15"/>
  <c r="F42" i="15"/>
  <c r="F30" i="15"/>
  <c r="F18" i="15"/>
  <c r="J66" i="15" a="1"/>
  <c r="J66" i="15" s="1"/>
  <c r="F352" i="15"/>
  <c r="F340" i="15"/>
  <c r="F328" i="15"/>
  <c r="F316" i="15"/>
  <c r="F304" i="15"/>
  <c r="F292" i="15"/>
  <c r="F280" i="15"/>
  <c r="F268" i="15"/>
  <c r="F256" i="15"/>
  <c r="F244" i="15"/>
  <c r="F232" i="15"/>
  <c r="F220" i="15"/>
  <c r="F208" i="15"/>
  <c r="F196" i="15"/>
  <c r="F184" i="15"/>
  <c r="F172" i="15"/>
  <c r="F160" i="15"/>
  <c r="F148" i="15"/>
  <c r="F136" i="15"/>
  <c r="F124" i="15"/>
  <c r="F112" i="15"/>
  <c r="F100" i="15"/>
  <c r="F88" i="15"/>
  <c r="F76" i="15"/>
  <c r="F64" i="15"/>
  <c r="F52" i="15"/>
  <c r="F40" i="15"/>
  <c r="F28" i="15"/>
  <c r="C41" i="12" a="1"/>
  <c r="C41" i="12" s="1"/>
  <c r="C40" i="12" a="1"/>
  <c r="C40" i="12" s="1"/>
  <c r="C37" i="12" a="1"/>
  <c r="C37" i="12" s="1"/>
  <c r="C38" i="12" s="1"/>
  <c r="C39" i="12"/>
  <c r="C36" i="12"/>
  <c r="C35" i="12"/>
  <c r="C32" i="12"/>
  <c r="C33" i="12"/>
  <c r="C34" i="12"/>
  <c r="C31" i="12"/>
  <c r="I20" i="12"/>
  <c r="I21" i="12"/>
  <c r="I22" i="12"/>
  <c r="I23" i="12"/>
  <c r="I24" i="12"/>
  <c r="I25" i="12"/>
  <c r="I26" i="12"/>
  <c r="I19" i="12"/>
  <c r="C45" i="4"/>
  <c r="C30" i="12" a="1"/>
  <c r="C30" i="12" s="1"/>
  <c r="F27" i="12"/>
  <c r="H20" i="12"/>
  <c r="H21" i="12"/>
  <c r="H22" i="12"/>
  <c r="H23" i="12"/>
  <c r="H24" i="12"/>
  <c r="H25" i="12"/>
  <c r="H26" i="12"/>
  <c r="H19" i="12"/>
  <c r="G20" i="12"/>
  <c r="G21" i="12"/>
  <c r="G22" i="12"/>
  <c r="G23" i="12"/>
  <c r="G24" i="12"/>
  <c r="G25" i="12"/>
  <c r="G26" i="12"/>
  <c r="G19" i="12"/>
  <c r="F20" i="12"/>
  <c r="F21" i="12"/>
  <c r="F22" i="12"/>
  <c r="F23" i="12"/>
  <c r="F24" i="12"/>
  <c r="F25" i="12"/>
  <c r="F26" i="12"/>
  <c r="F19" i="12"/>
  <c r="E20" i="12"/>
  <c r="E21" i="12"/>
  <c r="E22" i="12"/>
  <c r="E23" i="12"/>
  <c r="E24" i="12"/>
  <c r="E25" i="12"/>
  <c r="E26" i="12"/>
  <c r="E19" i="12"/>
  <c r="C44" i="11" a="1"/>
  <c r="C44" i="11" s="1"/>
  <c r="C43" i="11" a="1"/>
  <c r="C43" i="11" s="1"/>
  <c r="C41" i="11" a="1"/>
  <c r="C41" i="11"/>
  <c r="C42" i="11" s="1"/>
  <c r="C40" i="11"/>
  <c r="C39" i="11"/>
  <c r="D28" i="11"/>
  <c r="C38" i="11" a="1"/>
  <c r="C38" i="11" s="1"/>
  <c r="E27" i="11"/>
  <c r="E24" i="11"/>
  <c r="E25" i="11"/>
  <c r="E26" i="11"/>
  <c r="E28" i="11"/>
  <c r="E29" i="11"/>
  <c r="E30" i="11"/>
  <c r="E31" i="11"/>
  <c r="E32" i="11"/>
  <c r="E33" i="11"/>
  <c r="E34" i="11"/>
  <c r="E23" i="11"/>
  <c r="D35" i="11"/>
  <c r="D24" i="11"/>
  <c r="D25" i="11"/>
  <c r="D26" i="11"/>
  <c r="D27" i="11"/>
  <c r="D29" i="11"/>
  <c r="D30" i="11"/>
  <c r="D31" i="11"/>
  <c r="D32" i="11"/>
  <c r="D33" i="11"/>
  <c r="D34" i="11"/>
  <c r="D23" i="11"/>
  <c r="I27" i="10"/>
  <c r="K27" i="10" a="1"/>
  <c r="K27" i="10"/>
  <c r="I26" i="10"/>
  <c r="K26" i="10" a="1"/>
  <c r="K26" i="10"/>
  <c r="F26" i="10" a="1"/>
  <c r="F26" i="10" s="1"/>
  <c r="F27" i="10" s="1"/>
  <c r="C28" i="10"/>
  <c r="C29" i="10"/>
  <c r="I25" i="10" s="1"/>
  <c r="C24" i="10"/>
  <c r="F24" i="10"/>
  <c r="C26" i="10" a="1"/>
  <c r="C26" i="10" s="1"/>
  <c r="C47" i="4" a="1"/>
  <c r="C47" i="4"/>
  <c r="K47" i="4" s="1" a="1"/>
  <c r="K47" i="4" s="1"/>
  <c r="C49" i="4"/>
  <c r="C46" i="4"/>
  <c r="C25" i="10"/>
  <c r="G17" i="10"/>
  <c r="G18" i="10"/>
  <c r="G19" i="10"/>
  <c r="G20" i="10"/>
  <c r="G16" i="10"/>
  <c r="D17" i="10"/>
  <c r="D18" i="10"/>
  <c r="D19" i="10"/>
  <c r="D20" i="10"/>
  <c r="D16" i="10"/>
  <c r="F17" i="10"/>
  <c r="F18" i="10"/>
  <c r="F19" i="10"/>
  <c r="F20" i="10"/>
  <c r="F16" i="10"/>
  <c r="E17" i="10"/>
  <c r="E18" i="10"/>
  <c r="E19" i="10"/>
  <c r="E20" i="10"/>
  <c r="E16" i="10"/>
  <c r="C41" i="23"/>
  <c r="C58" i="23"/>
  <c r="D61" i="23" a="1"/>
  <c r="D61" i="23" s="1"/>
  <c r="C57" i="23"/>
  <c r="D60" i="23" a="1"/>
  <c r="D60" i="23" s="1"/>
  <c r="C56" i="23" a="1"/>
  <c r="C56" i="23" s="1"/>
  <c r="K51" i="4" a="1"/>
  <c r="K51" i="4" s="1"/>
  <c r="C54" i="23"/>
  <c r="C53" i="23"/>
  <c r="C51" i="23"/>
  <c r="K8" i="15"/>
  <c r="C57" i="4" l="1" a="1"/>
  <c r="C57" i="4" s="1"/>
  <c r="C54" i="4" l="1"/>
  <c r="J9" i="15" l="1"/>
  <c r="K9" i="15"/>
  <c r="L8" i="15" s="1" a="1"/>
  <c r="L8" i="15" s="1"/>
  <c r="K10" i="15"/>
  <c r="J11" i="15" s="1"/>
  <c r="O11" i="15" s="1"/>
  <c r="K11" i="15"/>
  <c r="J12" i="15" s="1"/>
  <c r="O12" i="15" s="1"/>
  <c r="K12" i="15"/>
  <c r="J13" i="15" s="1"/>
  <c r="O13" i="15" s="1"/>
  <c r="K13" i="15"/>
  <c r="J14" i="15" s="1"/>
  <c r="O14" i="15" s="1"/>
  <c r="K14" i="15"/>
  <c r="J15" i="15" s="1"/>
  <c r="O15" i="15" s="1"/>
  <c r="K15" i="15"/>
  <c r="J16" i="15" s="1"/>
  <c r="O16" i="15" s="1"/>
  <c r="K16" i="15"/>
  <c r="J17" i="15" s="1"/>
  <c r="O17" i="15" s="1"/>
  <c r="K17" i="15"/>
  <c r="J8" i="15"/>
  <c r="O8" i="15" s="1"/>
  <c r="J10" i="15" l="1"/>
  <c r="O10" i="15" s="1"/>
  <c r="O9" i="15"/>
  <c r="O18" i="15" s="1"/>
  <c r="P8" i="15" s="1"/>
  <c r="L16" i="15"/>
  <c r="L15" i="15"/>
  <c r="L14" i="15"/>
  <c r="L11" i="15"/>
  <c r="L17" i="15"/>
  <c r="L13" i="15"/>
  <c r="L12" i="15"/>
  <c r="L10" i="15"/>
  <c r="L9" i="15"/>
  <c r="I27" i="4"/>
  <c r="I28" i="4"/>
  <c r="I29" i="4"/>
  <c r="I30" i="4"/>
  <c r="I31" i="4"/>
  <c r="I32" i="4"/>
  <c r="I33" i="4"/>
  <c r="I34" i="4"/>
  <c r="I35" i="4"/>
  <c r="I36" i="4"/>
  <c r="I37" i="4"/>
  <c r="I38" i="4"/>
  <c r="I39" i="4"/>
  <c r="I40" i="4"/>
  <c r="I41" i="4"/>
  <c r="I26" i="4"/>
  <c r="N29" i="4"/>
  <c r="E27" i="4"/>
  <c r="E28" i="4"/>
  <c r="F28" i="4" s="1"/>
  <c r="E29" i="4"/>
  <c r="E30" i="4"/>
  <c r="E31" i="4"/>
  <c r="F31" i="4" s="1"/>
  <c r="E32" i="4"/>
  <c r="F32" i="4" s="1"/>
  <c r="E33" i="4"/>
  <c r="E34" i="4"/>
  <c r="F34" i="4" s="1"/>
  <c r="E35" i="4"/>
  <c r="F35" i="4" s="1"/>
  <c r="E36" i="4"/>
  <c r="F36" i="4" s="1"/>
  <c r="E37" i="4"/>
  <c r="F37" i="4" s="1"/>
  <c r="E38" i="4"/>
  <c r="F38" i="4" s="1"/>
  <c r="E39" i="4"/>
  <c r="F39" i="4" s="1"/>
  <c r="E40" i="4"/>
  <c r="F40" i="4" s="1"/>
  <c r="E41" i="4"/>
  <c r="F41" i="4" s="1"/>
  <c r="E26" i="4"/>
  <c r="F26" i="4" s="1"/>
  <c r="D42" i="4"/>
  <c r="G32" i="4" s="1"/>
  <c r="C52" i="23"/>
  <c r="D52" i="23"/>
  <c r="C55" i="23" a="1"/>
  <c r="C55" i="23" s="1"/>
  <c r="D55" i="23" a="1"/>
  <c r="D55" i="23" s="1"/>
  <c r="L18" i="15" l="1"/>
  <c r="M8" i="15" s="1"/>
  <c r="P9" i="15"/>
  <c r="N8" i="15"/>
  <c r="M17" i="15"/>
  <c r="M14" i="15"/>
  <c r="M16" i="15"/>
  <c r="M12" i="15"/>
  <c r="M13" i="15"/>
  <c r="M11" i="15"/>
  <c r="M15" i="15"/>
  <c r="Q9" i="15"/>
  <c r="Q8" i="15"/>
  <c r="M9" i="15"/>
  <c r="P13" i="15"/>
  <c r="P14" i="15"/>
  <c r="P17" i="15"/>
  <c r="P10" i="15"/>
  <c r="P12" i="15"/>
  <c r="P15" i="15"/>
  <c r="P16" i="15"/>
  <c r="P11" i="15"/>
  <c r="M10" i="15"/>
  <c r="N11" i="15" s="1"/>
  <c r="F33" i="4"/>
  <c r="F29" i="4"/>
  <c r="F27" i="4"/>
  <c r="P28" i="4" s="1"/>
  <c r="J49" i="4" a="1"/>
  <c r="J49" i="4" s="1"/>
  <c r="P29" i="4"/>
  <c r="G37" i="4"/>
  <c r="J53" i="4" a="1"/>
  <c r="J53" i="4" s="1"/>
  <c r="G36" i="4"/>
  <c r="J51" i="4" a="1"/>
  <c r="J51" i="4" s="1"/>
  <c r="P26" i="4"/>
  <c r="P27" i="4"/>
  <c r="G34" i="4"/>
  <c r="G31" i="4"/>
  <c r="O29" i="4"/>
  <c r="N30" i="4" s="1"/>
  <c r="G35" i="4"/>
  <c r="G33" i="4"/>
  <c r="G26" i="4"/>
  <c r="G30" i="4"/>
  <c r="F30" i="4"/>
  <c r="G41" i="4"/>
  <c r="G29" i="4"/>
  <c r="G40" i="4"/>
  <c r="G28" i="4"/>
  <c r="G39" i="4"/>
  <c r="G27" i="4"/>
  <c r="G38" i="4"/>
  <c r="C49" i="23"/>
  <c r="C45" i="23"/>
  <c r="D42" i="23"/>
  <c r="H41" i="23"/>
  <c r="I41" i="23" s="1"/>
  <c r="H40" i="23"/>
  <c r="I40" i="23" s="1"/>
  <c r="F40" i="23"/>
  <c r="H39" i="23"/>
  <c r="I39" i="23" s="1"/>
  <c r="F39" i="23"/>
  <c r="H38" i="23"/>
  <c r="I38" i="23" s="1"/>
  <c r="F38" i="23"/>
  <c r="H37" i="23"/>
  <c r="I37" i="23" s="1"/>
  <c r="F37" i="23"/>
  <c r="H36" i="23"/>
  <c r="I36" i="23" s="1"/>
  <c r="F36" i="23"/>
  <c r="H35" i="23"/>
  <c r="I35" i="23" s="1"/>
  <c r="F35" i="23"/>
  <c r="H34" i="23"/>
  <c r="I34" i="23" s="1"/>
  <c r="F34" i="23"/>
  <c r="H33" i="23"/>
  <c r="I33" i="23" s="1"/>
  <c r="F33" i="23"/>
  <c r="H32" i="23"/>
  <c r="I32" i="23" s="1"/>
  <c r="F32" i="23"/>
  <c r="H31" i="23"/>
  <c r="I31" i="23" s="1"/>
  <c r="F31" i="23"/>
  <c r="H30" i="23"/>
  <c r="I30" i="23" s="1"/>
  <c r="F30" i="23"/>
  <c r="H29" i="23"/>
  <c r="I29" i="23" s="1"/>
  <c r="F29" i="23"/>
  <c r="H28" i="23"/>
  <c r="I28" i="23" s="1"/>
  <c r="F28" i="23"/>
  <c r="H27" i="23"/>
  <c r="I27" i="23" s="1"/>
  <c r="F27" i="23"/>
  <c r="H26" i="23"/>
  <c r="F26" i="23"/>
  <c r="E26" i="23"/>
  <c r="E27" i="23" s="1"/>
  <c r="E28" i="23" s="1"/>
  <c r="E29" i="23" s="1"/>
  <c r="E30" i="23" s="1"/>
  <c r="E31" i="23" s="1"/>
  <c r="E32" i="23" s="1"/>
  <c r="E33" i="23" s="1"/>
  <c r="E34" i="23" s="1"/>
  <c r="E35" i="23" s="1"/>
  <c r="E36" i="23" s="1"/>
  <c r="E37" i="23" s="1"/>
  <c r="E38" i="23" s="1"/>
  <c r="E39" i="23" s="1"/>
  <c r="E40" i="23" s="1"/>
  <c r="E41" i="23" s="1"/>
  <c r="M18" i="15" l="1"/>
  <c r="Q13" i="15"/>
  <c r="Q14" i="15"/>
  <c r="N16" i="15"/>
  <c r="N10" i="15"/>
  <c r="N14" i="15"/>
  <c r="N9" i="15"/>
  <c r="N13" i="15"/>
  <c r="P18" i="15"/>
  <c r="Q11" i="15"/>
  <c r="N17" i="15"/>
  <c r="N15" i="15"/>
  <c r="Q10" i="15"/>
  <c r="Q17" i="15"/>
  <c r="Q15" i="15"/>
  <c r="N12" i="15"/>
  <c r="Q12" i="15"/>
  <c r="Q16" i="15"/>
  <c r="F42" i="4"/>
  <c r="K53" i="4" a="1"/>
  <c r="K53" i="4" s="1"/>
  <c r="K49" i="4" a="1"/>
  <c r="K49" i="4" s="1"/>
  <c r="C58" i="4"/>
  <c r="J47" i="4"/>
  <c r="H37" i="4"/>
  <c r="H38" i="4"/>
  <c r="C52" i="4" s="1"/>
  <c r="H40" i="4"/>
  <c r="H29" i="4"/>
  <c r="H30" i="4"/>
  <c r="H31" i="4"/>
  <c r="G42" i="4"/>
  <c r="H32" i="4"/>
  <c r="C51" i="4" s="1"/>
  <c r="H33" i="4"/>
  <c r="H26" i="4"/>
  <c r="H41" i="4"/>
  <c r="H34" i="4"/>
  <c r="H35" i="4"/>
  <c r="H39" i="4"/>
  <c r="H28" i="4"/>
  <c r="C50" i="4" s="1"/>
  <c r="H36" i="4"/>
  <c r="H27" i="4"/>
  <c r="O30" i="4"/>
  <c r="N31" i="4" s="1"/>
  <c r="P30" i="4"/>
  <c r="C48" i="23"/>
  <c r="I26" i="23"/>
  <c r="C46" i="23"/>
  <c r="C50" i="23" s="1"/>
  <c r="C47" i="23"/>
  <c r="G26" i="23"/>
  <c r="G27" i="23" s="1"/>
  <c r="G28" i="23" s="1"/>
  <c r="G29" i="23" s="1"/>
  <c r="F41" i="23"/>
  <c r="F42" i="23" s="1"/>
  <c r="C59" i="4" l="1"/>
  <c r="C63" i="4"/>
  <c r="C64" i="4"/>
  <c r="C62" i="4"/>
  <c r="C56" i="4"/>
  <c r="C61" i="4"/>
  <c r="C55" i="4"/>
  <c r="C60" i="4"/>
  <c r="O31" i="4"/>
  <c r="N32" i="4" s="1"/>
  <c r="P31" i="4"/>
  <c r="G30" i="23"/>
  <c r="G31" i="23" s="1"/>
  <c r="D46" i="23"/>
  <c r="I42" i="23"/>
  <c r="K26" i="23"/>
  <c r="J26" i="23"/>
  <c r="J27" i="23" s="1"/>
  <c r="J28" i="23" s="1"/>
  <c r="J29" i="23" s="1"/>
  <c r="J30" i="23" s="1"/>
  <c r="J31" i="23" s="1"/>
  <c r="J32" i="23" s="1"/>
  <c r="J33" i="23" s="1"/>
  <c r="J34" i="23" s="1"/>
  <c r="J35" i="23" s="1"/>
  <c r="J36" i="23" s="1"/>
  <c r="J37" i="23" s="1"/>
  <c r="J38" i="23" s="1"/>
  <c r="J39" i="23" s="1"/>
  <c r="J40" i="23" s="1"/>
  <c r="J41" i="23" s="1"/>
  <c r="O32" i="4" l="1"/>
  <c r="N33" i="4" s="1"/>
  <c r="P32" i="4"/>
  <c r="G32" i="23"/>
  <c r="G33" i="23" s="1"/>
  <c r="D47" i="23"/>
  <c r="L26" i="23"/>
  <c r="K32" i="23"/>
  <c r="K41" i="23"/>
  <c r="K38" i="23"/>
  <c r="K36" i="23"/>
  <c r="K35" i="23"/>
  <c r="K40" i="23"/>
  <c r="K28" i="23"/>
  <c r="K33" i="23"/>
  <c r="K30" i="23"/>
  <c r="K37" i="23"/>
  <c r="K34" i="23"/>
  <c r="K27" i="23"/>
  <c r="K42" i="23" s="1"/>
  <c r="K29" i="23"/>
  <c r="K39" i="23"/>
  <c r="K31" i="23"/>
  <c r="O33" i="4" l="1"/>
  <c r="N34" i="4" s="1"/>
  <c r="P33" i="4"/>
  <c r="G34" i="23"/>
  <c r="G35" i="23" s="1"/>
  <c r="G36" i="23" s="1"/>
  <c r="G37" i="23" s="1"/>
  <c r="G38" i="23" s="1"/>
  <c r="G39" i="23" s="1"/>
  <c r="G40" i="23" s="1"/>
  <c r="G41" i="23" s="1"/>
  <c r="L27" i="23"/>
  <c r="L28" i="23" s="1"/>
  <c r="L29" i="23" s="1"/>
  <c r="L30" i="23" s="1"/>
  <c r="L31" i="23" s="1"/>
  <c r="L32" i="23" s="1"/>
  <c r="L33" i="23" s="1"/>
  <c r="L34" i="23" s="1"/>
  <c r="L35" i="23" s="1"/>
  <c r="L36" i="23" s="1"/>
  <c r="L37" i="23" s="1"/>
  <c r="L38" i="23" s="1"/>
  <c r="L39" i="23" s="1"/>
  <c r="L40" i="23" s="1"/>
  <c r="L41" i="23" s="1"/>
  <c r="O34" i="4" l="1"/>
  <c r="N35" i="4" s="1"/>
  <c r="P34" i="4"/>
  <c r="D48" i="23"/>
  <c r="O35" i="4" l="1"/>
  <c r="N36" i="4" s="1"/>
  <c r="P35" i="4"/>
  <c r="C41" i="21"/>
  <c r="C32" i="21"/>
  <c r="C20" i="21"/>
  <c r="D26" i="20"/>
  <c r="C26" i="20"/>
  <c r="D25" i="20"/>
  <c r="D22" i="20"/>
  <c r="C22" i="20"/>
  <c r="D21" i="20"/>
  <c r="D13" i="20"/>
  <c r="D28" i="20" s="1"/>
  <c r="C13" i="20"/>
  <c r="C25" i="20" s="1"/>
  <c r="E11" i="16"/>
  <c r="D11" i="16"/>
  <c r="C11" i="16"/>
  <c r="O36" i="4" l="1"/>
  <c r="N37" i="4" s="1"/>
  <c r="P36" i="4"/>
  <c r="C23" i="20"/>
  <c r="C27" i="20"/>
  <c r="D23" i="20"/>
  <c r="D27" i="20"/>
  <c r="C24" i="20"/>
  <c r="C28" i="20"/>
  <c r="D24" i="20"/>
  <c r="C21" i="20"/>
  <c r="O37" i="4" l="1"/>
  <c r="N38" i="4" s="1"/>
  <c r="P37" i="4"/>
  <c r="C29" i="20"/>
  <c r="D29" i="20"/>
  <c r="O38" i="4" l="1"/>
  <c r="N39" i="4" s="1"/>
  <c r="P38" i="4"/>
  <c r="D27" i="13"/>
  <c r="I26" i="13"/>
  <c r="J26" i="13" s="1"/>
  <c r="G26" i="13"/>
  <c r="E26" i="13"/>
  <c r="I25" i="13"/>
  <c r="J25" i="13" s="1"/>
  <c r="G25" i="13"/>
  <c r="E25" i="13"/>
  <c r="J24" i="13"/>
  <c r="I24" i="13"/>
  <c r="G24" i="13"/>
  <c r="E24" i="13"/>
  <c r="J23" i="13"/>
  <c r="I23" i="13"/>
  <c r="G23" i="13"/>
  <c r="E23" i="13"/>
  <c r="I22" i="13"/>
  <c r="J22" i="13" s="1"/>
  <c r="G22" i="13"/>
  <c r="E22" i="13"/>
  <c r="J21" i="13"/>
  <c r="I21" i="13"/>
  <c r="G21" i="13"/>
  <c r="E21" i="13"/>
  <c r="J20" i="13"/>
  <c r="I20" i="13"/>
  <c r="G20" i="13"/>
  <c r="F20" i="13"/>
  <c r="F21" i="13" s="1"/>
  <c r="F22" i="13" s="1"/>
  <c r="F23" i="13" s="1"/>
  <c r="F24" i="13" s="1"/>
  <c r="F25" i="13" s="1"/>
  <c r="F26" i="13" s="1"/>
  <c r="E20" i="13"/>
  <c r="I19" i="13"/>
  <c r="J19" i="13" s="1"/>
  <c r="G19" i="13"/>
  <c r="G27" i="13" s="1"/>
  <c r="F19" i="13"/>
  <c r="E19" i="13"/>
  <c r="D13" i="13"/>
  <c r="D27" i="12"/>
  <c r="D13" i="12"/>
  <c r="C35" i="11"/>
  <c r="C17" i="11"/>
  <c r="D10" i="10"/>
  <c r="O39" i="4" l="1"/>
  <c r="N40" i="4" s="1"/>
  <c r="P39" i="4"/>
  <c r="J27" i="13"/>
  <c r="L19" i="13"/>
  <c r="K19" i="13"/>
  <c r="K20" i="13" s="1"/>
  <c r="K21" i="13" s="1"/>
  <c r="K22" i="13" s="1"/>
  <c r="K23" i="13" s="1"/>
  <c r="K24" i="13" s="1"/>
  <c r="K25" i="13" s="1"/>
  <c r="K26" i="13" s="1"/>
  <c r="L26" i="13"/>
  <c r="H19" i="13"/>
  <c r="O40" i="4" l="1"/>
  <c r="N41" i="4" s="1"/>
  <c r="P40" i="4"/>
  <c r="M19" i="13"/>
  <c r="M20" i="13" s="1"/>
  <c r="M21" i="13" s="1"/>
  <c r="M22" i="13" s="1"/>
  <c r="M23" i="13" s="1"/>
  <c r="M24" i="13" s="1"/>
  <c r="M25" i="13" s="1"/>
  <c r="M26" i="13" s="1"/>
  <c r="L21" i="13"/>
  <c r="L20" i="13"/>
  <c r="H20" i="13"/>
  <c r="L24" i="13"/>
  <c r="L23" i="13"/>
  <c r="L27" i="13" s="1"/>
  <c r="L22" i="13"/>
  <c r="L25" i="13"/>
  <c r="O41" i="4" l="1"/>
  <c r="N42" i="4" s="1"/>
  <c r="P41" i="4"/>
  <c r="H21" i="13"/>
  <c r="O42" i="4" l="1"/>
  <c r="N43" i="4" s="1"/>
  <c r="P42" i="4"/>
  <c r="H22" i="13"/>
  <c r="O43" i="4" l="1"/>
  <c r="N44" i="4" s="1"/>
  <c r="P43" i="4"/>
  <c r="H23" i="13"/>
  <c r="O44" i="4" l="1"/>
  <c r="N45" i="4" s="1"/>
  <c r="P44" i="4"/>
  <c r="H24" i="13"/>
  <c r="O45" i="4" l="1"/>
  <c r="N46" i="4" s="1"/>
  <c r="P45" i="4"/>
  <c r="H25" i="13"/>
  <c r="O46" i="4" l="1"/>
  <c r="N47" i="4" s="1"/>
  <c r="P46" i="4"/>
  <c r="H26" i="13"/>
  <c r="O47" i="4" l="1"/>
  <c r="N48" i="4" s="1"/>
  <c r="P47" i="4"/>
  <c r="O48" i="4" l="1"/>
  <c r="N49" i="4" s="1"/>
  <c r="P48" i="4"/>
  <c r="O49" i="4" l="1"/>
  <c r="N50" i="4" s="1"/>
  <c r="P49" i="4"/>
  <c r="O50" i="4" l="1"/>
  <c r="N51" i="4" s="1"/>
  <c r="P50" i="4"/>
  <c r="O51" i="4" l="1"/>
  <c r="N52" i="4" s="1"/>
  <c r="P51" i="4"/>
  <c r="O52" i="4" l="1"/>
  <c r="N53" i="4" s="1"/>
  <c r="P52" i="4"/>
  <c r="O53" i="4" l="1"/>
  <c r="N54" i="4" s="1"/>
  <c r="P53" i="4"/>
  <c r="O54" i="4" l="1"/>
  <c r="N55" i="4" s="1"/>
  <c r="P54" i="4"/>
  <c r="O55" i="4" l="1"/>
  <c r="N56" i="4" s="1"/>
  <c r="P55" i="4"/>
  <c r="O56" i="4" l="1"/>
  <c r="N57" i="4" s="1"/>
  <c r="P56" i="4"/>
  <c r="O57" i="4" l="1"/>
  <c r="N58" i="4" s="1"/>
  <c r="P57" i="4"/>
  <c r="O58" i="4" l="1"/>
  <c r="N59" i="4" s="1"/>
  <c r="P58" i="4"/>
  <c r="O59" i="4" l="1"/>
  <c r="N60" i="4" s="1"/>
  <c r="P59" i="4"/>
  <c r="O60" i="4" l="1"/>
  <c r="N61" i="4" s="1"/>
  <c r="P60" i="4"/>
  <c r="O61" i="4" l="1"/>
  <c r="N62" i="4" s="1"/>
  <c r="P61" i="4"/>
  <c r="O62" i="4" l="1"/>
  <c r="N63" i="4" s="1"/>
  <c r="P62" i="4"/>
  <c r="O63" i="4" l="1"/>
  <c r="N64" i="4" s="1"/>
  <c r="P63" i="4"/>
  <c r="O64" i="4" l="1"/>
  <c r="N65" i="4" s="1"/>
  <c r="P64" i="4"/>
  <c r="O65" i="4" l="1"/>
  <c r="N66" i="4" s="1"/>
  <c r="P65" i="4"/>
  <c r="O66" i="4" l="1"/>
  <c r="N67" i="4" s="1"/>
  <c r="P66" i="4"/>
  <c r="O67" i="4" l="1"/>
  <c r="N68" i="4" s="1"/>
  <c r="P67" i="4"/>
  <c r="O68" i="4" l="1"/>
  <c r="N69" i="4" s="1"/>
  <c r="P68" i="4"/>
  <c r="O69" i="4" l="1"/>
  <c r="N70" i="4" s="1"/>
  <c r="P69" i="4"/>
  <c r="O70" i="4" l="1"/>
  <c r="N71" i="4" s="1"/>
  <c r="P70" i="4"/>
  <c r="O71" i="4" l="1"/>
  <c r="N72" i="4" s="1"/>
  <c r="P71" i="4"/>
  <c r="O72" i="4" l="1"/>
  <c r="N73" i="4" s="1"/>
  <c r="P72" i="4"/>
  <c r="O73" i="4" l="1"/>
  <c r="N74" i="4" s="1"/>
  <c r="P73" i="4"/>
  <c r="O74" i="4" l="1"/>
  <c r="N75" i="4" s="1"/>
  <c r="P74" i="4"/>
  <c r="O75" i="4" l="1"/>
  <c r="N76" i="4" s="1"/>
  <c r="P75" i="4"/>
  <c r="O76" i="4" l="1"/>
  <c r="N77" i="4" s="1"/>
  <c r="P76" i="4"/>
  <c r="O77" i="4" l="1"/>
  <c r="N78" i="4" s="1"/>
  <c r="P77" i="4"/>
  <c r="O78" i="4" l="1"/>
  <c r="N79" i="4" s="1"/>
  <c r="P78" i="4"/>
  <c r="O79" i="4" l="1"/>
  <c r="N80" i="4" s="1"/>
  <c r="P79" i="4"/>
  <c r="O80" i="4" l="1"/>
  <c r="N81" i="4" s="1"/>
  <c r="P80" i="4"/>
  <c r="O81" i="4" l="1"/>
  <c r="N82" i="4" s="1"/>
  <c r="P81" i="4"/>
  <c r="O82" i="4" l="1"/>
  <c r="N83" i="4" s="1"/>
  <c r="P82" i="4"/>
  <c r="O83" i="4" l="1"/>
  <c r="N84" i="4" s="1"/>
  <c r="P83" i="4"/>
  <c r="O84" i="4" l="1"/>
  <c r="N85" i="4" s="1"/>
  <c r="P84" i="4"/>
  <c r="O85" i="4" l="1"/>
  <c r="N86" i="4" s="1"/>
  <c r="P85" i="4"/>
  <c r="O86" i="4" l="1"/>
  <c r="N87" i="4" s="1"/>
  <c r="P86" i="4"/>
  <c r="O87" i="4" l="1"/>
  <c r="N88" i="4" s="1"/>
  <c r="P87" i="4"/>
  <c r="O88" i="4" l="1"/>
  <c r="N89" i="4" s="1"/>
  <c r="P88" i="4"/>
  <c r="O89" i="4" l="1"/>
  <c r="N90" i="4" s="1"/>
  <c r="P89" i="4"/>
  <c r="O90" i="4" l="1"/>
  <c r="N91" i="4" s="1"/>
  <c r="P90" i="4"/>
  <c r="O91" i="4" l="1"/>
  <c r="N92" i="4" s="1"/>
  <c r="P91" i="4"/>
  <c r="O92" i="4" l="1"/>
  <c r="N93" i="4" s="1"/>
  <c r="P92" i="4"/>
  <c r="O93" i="4" l="1"/>
  <c r="N94" i="4" s="1"/>
  <c r="P93" i="4"/>
  <c r="O94" i="4" l="1"/>
  <c r="N95" i="4" s="1"/>
  <c r="P94" i="4"/>
  <c r="O95" i="4" l="1"/>
  <c r="N96" i="4" s="1"/>
  <c r="P95" i="4"/>
  <c r="O96" i="4" l="1"/>
  <c r="N97" i="4" s="1"/>
  <c r="P96" i="4"/>
  <c r="O97" i="4" l="1"/>
  <c r="N98" i="4" s="1"/>
  <c r="P97" i="4"/>
  <c r="O98" i="4" l="1"/>
  <c r="P98" i="4"/>
  <c r="P99"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Kovács László</author>
  </authors>
  <commentList>
    <comment ref="B2" authorId="0" shapeId="0" xr:uid="{C201DAD8-92E7-49FB-96CD-CF480A3718D9}">
      <text>
        <r>
          <rPr>
            <b/>
            <sz val="9"/>
            <color indexed="81"/>
            <rFont val="Tahoma"/>
            <family val="2"/>
            <charset val="238"/>
          </rPr>
          <t>Data Source: https://www.mnb.hu/letoltes/eng-ir-digitalis-23.pdf</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Kovács László</author>
  </authors>
  <commentList>
    <comment ref="B2" authorId="0" shapeId="0" xr:uid="{8A78E746-A01E-4219-ABA8-8DE773FD3ED9}">
      <text>
        <r>
          <rPr>
            <b/>
            <sz val="9"/>
            <color indexed="81"/>
            <rFont val="Tahoma"/>
            <family val="2"/>
            <charset val="238"/>
          </rPr>
          <t>Data Source:</t>
        </r>
        <r>
          <rPr>
            <sz val="9"/>
            <color indexed="81"/>
            <rFont val="Tahoma"/>
            <family val="2"/>
            <charset val="238"/>
          </rPr>
          <t xml:space="preserve">
https://sta.mnb.hu/Reports/powerbi/STA/HaztVagyon_HU?rs:embed=true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BMA</author>
  </authors>
  <commentList>
    <comment ref="I25" authorId="0" shapeId="0" xr:uid="{D5A31BF0-1CC5-4BB1-B39C-169346262164}">
      <text>
        <r>
          <rPr>
            <sz val="9"/>
            <color indexed="81"/>
            <rFont val="Tahoma"/>
            <family val="2"/>
          </rPr>
          <t>million HUF</t>
        </r>
      </text>
    </comment>
    <comment ref="J25" authorId="0" shapeId="0" xr:uid="{970813C7-6CD0-4A9F-AAEA-B23ACDC889B4}">
      <text>
        <r>
          <rPr>
            <sz val="9"/>
            <color indexed="81"/>
            <rFont val="Tahoma"/>
            <family val="2"/>
          </rPr>
          <t>million HUF</t>
        </r>
      </text>
    </comment>
    <comment ref="C51" authorId="0" shapeId="0" xr:uid="{7FB0964E-8AA6-42D2-BCD9-FD3DCCF5ECBD}">
      <text>
        <r>
          <rPr>
            <sz val="9"/>
            <color indexed="81"/>
            <rFont val="Tahoma"/>
            <family val="2"/>
          </rPr>
          <t>We have outliers in the last bin.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<sst xmlns="http://schemas.openxmlformats.org/spreadsheetml/2006/main" count="550" uniqueCount="329">
  <si>
    <t>a)</t>
  </si>
  <si>
    <t>b)</t>
  </si>
  <si>
    <t>c)</t>
  </si>
  <si>
    <t>+)</t>
  </si>
  <si>
    <t>Minimum</t>
  </si>
  <si>
    <t>Maximum</t>
  </si>
  <si>
    <r>
      <t>f</t>
    </r>
    <r>
      <rPr>
        <b/>
        <vertAlign val="subscript"/>
        <sz val="10"/>
        <color indexed="9"/>
        <rFont val="Arial"/>
        <family val="2"/>
      </rPr>
      <t>i</t>
    </r>
    <r>
      <rPr>
        <b/>
        <sz val="10"/>
        <color indexed="9"/>
        <rFont val="Arial"/>
        <family val="2"/>
      </rPr>
      <t xml:space="preserve"> </t>
    </r>
  </si>
  <si>
    <t>Ȳ</t>
  </si>
  <si>
    <r>
      <t>D</t>
    </r>
    <r>
      <rPr>
        <b/>
        <vertAlign val="subscript"/>
        <sz val="10"/>
        <color theme="4"/>
        <rFont val="Arial"/>
        <family val="2"/>
      </rPr>
      <t>1</t>
    </r>
  </si>
  <si>
    <r>
      <t>Q</t>
    </r>
    <r>
      <rPr>
        <b/>
        <vertAlign val="subscript"/>
        <sz val="10"/>
        <color theme="4"/>
        <rFont val="Arial"/>
        <family val="2"/>
      </rPr>
      <t>1</t>
    </r>
  </si>
  <si>
    <r>
      <t>Q</t>
    </r>
    <r>
      <rPr>
        <b/>
        <vertAlign val="subscript"/>
        <sz val="10"/>
        <color theme="4"/>
        <rFont val="Arial"/>
        <family val="2"/>
      </rPr>
      <t>3</t>
    </r>
  </si>
  <si>
    <r>
      <t>D</t>
    </r>
    <r>
      <rPr>
        <b/>
        <vertAlign val="subscript"/>
        <sz val="10"/>
        <color theme="4"/>
        <rFont val="Arial"/>
        <family val="2"/>
      </rPr>
      <t>9</t>
    </r>
  </si>
  <si>
    <t>Mode</t>
  </si>
  <si>
    <t>Median</t>
  </si>
  <si>
    <t>Mean</t>
  </si>
  <si>
    <t>Measure</t>
  </si>
  <si>
    <r>
      <t>f'</t>
    </r>
    <r>
      <rPr>
        <b/>
        <vertAlign val="subscript"/>
        <sz val="10"/>
        <color indexed="9"/>
        <rFont val="Arial"/>
        <family val="2"/>
      </rPr>
      <t>i</t>
    </r>
    <r>
      <rPr>
        <b/>
        <sz val="10"/>
        <color indexed="9"/>
        <rFont val="Arial"/>
        <family val="2"/>
      </rPr>
      <t xml:space="preserve"> </t>
    </r>
  </si>
  <si>
    <r>
      <t>g</t>
    </r>
    <r>
      <rPr>
        <b/>
        <vertAlign val="subscript"/>
        <sz val="10"/>
        <color indexed="9"/>
        <rFont val="Arial"/>
        <family val="2"/>
      </rPr>
      <t>i</t>
    </r>
    <r>
      <rPr>
        <b/>
        <sz val="10"/>
        <color indexed="9"/>
        <rFont val="Arial"/>
        <family val="2"/>
      </rPr>
      <t xml:space="preserve"> </t>
    </r>
  </si>
  <si>
    <r>
      <t>g'</t>
    </r>
    <r>
      <rPr>
        <b/>
        <vertAlign val="subscript"/>
        <sz val="10"/>
        <color indexed="9"/>
        <rFont val="Arial"/>
        <family val="2"/>
      </rPr>
      <t>i</t>
    </r>
    <r>
      <rPr>
        <b/>
        <sz val="10"/>
        <color indexed="9"/>
        <rFont val="Arial"/>
        <family val="2"/>
      </rPr>
      <t xml:space="preserve"> </t>
    </r>
  </si>
  <si>
    <r>
      <t>Y</t>
    </r>
    <r>
      <rPr>
        <b/>
        <vertAlign val="subscript"/>
        <sz val="10"/>
        <color indexed="9"/>
        <rFont val="Arial"/>
        <family val="2"/>
      </rPr>
      <t>i</t>
    </r>
    <r>
      <rPr>
        <b/>
        <sz val="10"/>
        <color indexed="9"/>
        <rFont val="Arial"/>
        <family val="2"/>
      </rPr>
      <t xml:space="preserve"> </t>
    </r>
  </si>
  <si>
    <r>
      <t>Z</t>
    </r>
    <r>
      <rPr>
        <b/>
        <vertAlign val="subscript"/>
        <sz val="10"/>
        <color indexed="9"/>
        <rFont val="Arial"/>
        <family val="2"/>
      </rPr>
      <t>i</t>
    </r>
  </si>
  <si>
    <r>
      <t>Z'</t>
    </r>
    <r>
      <rPr>
        <b/>
        <vertAlign val="subscript"/>
        <sz val="10"/>
        <color indexed="9"/>
        <rFont val="Arial"/>
        <family val="2"/>
      </rPr>
      <t>i</t>
    </r>
  </si>
  <si>
    <t>─</t>
  </si>
  <si>
    <t>Value</t>
  </si>
  <si>
    <r>
      <t xml:space="preserve">The table below presents the monthly gross salaries (in </t>
    </r>
    <r>
      <rPr>
        <i/>
        <sz val="10"/>
        <color theme="1"/>
        <rFont val="Arial"/>
        <family val="2"/>
        <charset val="238"/>
      </rPr>
      <t>thousand HUF</t>
    </r>
    <r>
      <rPr>
        <sz val="10"/>
        <color theme="1"/>
        <rFont val="Arial"/>
        <family val="2"/>
      </rPr>
      <t>, according to the exchange rates as of December 31, 2022) of Hungarian respondents to the Stack Overflow community's annual questionnaire from 2018 to 2022, broken down by highest level of education. The two salaries exceeding 40 million HUF are excluded from this analysis. (The data was collected and cleaned by Emese Vastag.)</t>
    </r>
  </si>
  <si>
    <t>The following table shows the number of employees in Hungary, according to their monthly salaries (thousand HUF) in 2022. Data source is the annual inflation report of the National Bank of Hungary (2023).</t>
  </si>
  <si>
    <t>People</t>
  </si>
  <si>
    <t>Monthly Salaries</t>
  </si>
  <si>
    <t>Total</t>
  </si>
  <si>
    <t>The following table shows the number of individuals receiving old-age pensions in Hungary, broken down by the total monthly pension amount (in HUF) in January 2022.</t>
  </si>
  <si>
    <t>Amount</t>
  </si>
  <si>
    <t>Amount Bins</t>
  </si>
  <si>
    <r>
      <t>Estimated S</t>
    </r>
    <r>
      <rPr>
        <b/>
        <vertAlign val="subscript"/>
        <sz val="10"/>
        <color indexed="9"/>
        <rFont val="Arial"/>
        <family val="2"/>
      </rPr>
      <t>i</t>
    </r>
  </si>
  <si>
    <r>
      <t>Estimated S'</t>
    </r>
    <r>
      <rPr>
        <b/>
        <vertAlign val="subscript"/>
        <sz val="10"/>
        <color indexed="9"/>
        <rFont val="Arial"/>
        <family val="2"/>
      </rPr>
      <t>i</t>
    </r>
  </si>
  <si>
    <t>Lower Quartile</t>
  </si>
  <si>
    <t>Upper Quart.</t>
  </si>
  <si>
    <t>Lower Fence</t>
  </si>
  <si>
    <t>Upper Fence</t>
  </si>
  <si>
    <t>Salary Bins (thousand HUF)</t>
  </si>
  <si>
    <r>
      <t>α</t>
    </r>
    <r>
      <rPr>
        <b/>
        <vertAlign val="subscript"/>
        <sz val="10"/>
        <color theme="4"/>
        <rFont val="Arial"/>
        <family val="2"/>
      </rPr>
      <t>3</t>
    </r>
  </si>
  <si>
    <r>
      <t>α</t>
    </r>
    <r>
      <rPr>
        <b/>
        <vertAlign val="subscript"/>
        <sz val="10"/>
        <color theme="4"/>
        <rFont val="Arial"/>
        <family val="2"/>
      </rPr>
      <t>4</t>
    </r>
  </si>
  <si>
    <t>Összesen</t>
  </si>
  <si>
    <t>P</t>
  </si>
  <si>
    <r>
      <t>F</t>
    </r>
    <r>
      <rPr>
        <b/>
        <vertAlign val="subscript"/>
        <sz val="10"/>
        <color rgb="FF008080"/>
        <rFont val="Arial"/>
        <family val="2"/>
      </rPr>
      <t>0,25</t>
    </r>
  </si>
  <si>
    <r>
      <t>α</t>
    </r>
    <r>
      <rPr>
        <b/>
        <vertAlign val="subscript"/>
        <sz val="10"/>
        <color rgb="FF008080"/>
        <rFont val="Arial"/>
        <family val="2"/>
      </rPr>
      <t>3</t>
    </r>
  </si>
  <si>
    <t>V</t>
  </si>
  <si>
    <r>
      <t>α</t>
    </r>
    <r>
      <rPr>
        <b/>
        <vertAlign val="subscript"/>
        <sz val="10"/>
        <color rgb="FF008080"/>
        <rFont val="Arial"/>
        <family val="2"/>
      </rPr>
      <t>4</t>
    </r>
    <r>
      <rPr>
        <sz val="11"/>
        <color theme="1"/>
        <rFont val="Aptos Narrow"/>
        <family val="2"/>
        <scheme val="minor"/>
      </rPr>
      <t/>
    </r>
  </si>
  <si>
    <t xml:space="preserve">        </t>
  </si>
  <si>
    <t xml:space="preserve"> </t>
  </si>
  <si>
    <t xml:space="preserve">   </t>
  </si>
  <si>
    <t xml:space="preserve">  </t>
  </si>
  <si>
    <t xml:space="preserve">    </t>
  </si>
  <si>
    <t xml:space="preserve">             </t>
  </si>
  <si>
    <t xml:space="preserve">     </t>
  </si>
  <si>
    <r>
      <t>f</t>
    </r>
    <r>
      <rPr>
        <b/>
        <vertAlign val="subscript"/>
        <sz val="10"/>
        <color indexed="9"/>
        <rFont val="Arial"/>
        <family val="2"/>
      </rPr>
      <t>i</t>
    </r>
  </si>
  <si>
    <r>
      <t>g</t>
    </r>
    <r>
      <rPr>
        <b/>
        <vertAlign val="subscript"/>
        <sz val="10"/>
        <color indexed="9"/>
        <rFont val="Arial"/>
        <family val="2"/>
      </rPr>
      <t>i</t>
    </r>
  </si>
  <si>
    <r>
      <t>f</t>
    </r>
    <r>
      <rPr>
        <b/>
        <vertAlign val="subscript"/>
        <sz val="10"/>
        <color indexed="9"/>
        <rFont val="Arial CE"/>
        <charset val="238"/>
      </rPr>
      <t>i</t>
    </r>
  </si>
  <si>
    <r>
      <t>h</t>
    </r>
    <r>
      <rPr>
        <b/>
        <vertAlign val="subscript"/>
        <sz val="10"/>
        <color indexed="9"/>
        <rFont val="Arial CE"/>
        <charset val="238"/>
      </rPr>
      <t>i</t>
    </r>
  </si>
  <si>
    <r>
      <t>f'</t>
    </r>
    <r>
      <rPr>
        <b/>
        <vertAlign val="subscript"/>
        <sz val="10"/>
        <color indexed="9"/>
        <rFont val="Arial CE"/>
        <charset val="238"/>
      </rPr>
      <t>i</t>
    </r>
  </si>
  <si>
    <r>
      <t>g</t>
    </r>
    <r>
      <rPr>
        <b/>
        <vertAlign val="subscript"/>
        <sz val="10"/>
        <color indexed="9"/>
        <rFont val="Arial CE"/>
        <charset val="238"/>
      </rPr>
      <t>i</t>
    </r>
  </si>
  <si>
    <r>
      <t>g'</t>
    </r>
    <r>
      <rPr>
        <b/>
        <vertAlign val="subscript"/>
        <sz val="10"/>
        <color indexed="9"/>
        <rFont val="Arial CE"/>
        <charset val="238"/>
      </rPr>
      <t>i</t>
    </r>
  </si>
  <si>
    <r>
      <t>Y</t>
    </r>
    <r>
      <rPr>
        <b/>
        <vertAlign val="subscript"/>
        <sz val="10"/>
        <color indexed="9"/>
        <rFont val="Arial CE"/>
        <charset val="238"/>
      </rPr>
      <t>i</t>
    </r>
  </si>
  <si>
    <t xml:space="preserve">          </t>
  </si>
  <si>
    <t>e)</t>
  </si>
  <si>
    <t>d)</t>
  </si>
  <si>
    <t>0 - 0,5</t>
  </si>
  <si>
    <t>0,5 - 2</t>
  </si>
  <si>
    <t>2 - 3,5</t>
  </si>
  <si>
    <t>3,5 - 5</t>
  </si>
  <si>
    <t>5 - 6,5</t>
  </si>
  <si>
    <t>6,5 - 8</t>
  </si>
  <si>
    <t>8 - 9,5</t>
  </si>
  <si>
    <t>9,5 - 11</t>
  </si>
  <si>
    <t>11 - 12,5</t>
  </si>
  <si>
    <t>12,5 -</t>
  </si>
  <si>
    <t>ID</t>
  </si>
  <si>
    <t>L</t>
  </si>
  <si>
    <t>HI</t>
  </si>
  <si>
    <t xml:space="preserve">    - 10</t>
  </si>
  <si>
    <t>11 - 20</t>
  </si>
  <si>
    <t>21 - 30</t>
  </si>
  <si>
    <t>31 - 40</t>
  </si>
  <si>
    <t>41 - 50</t>
  </si>
  <si>
    <t>51 -100</t>
  </si>
  <si>
    <t>Casco</t>
  </si>
  <si>
    <t>A</t>
  </si>
  <si>
    <t>B</t>
  </si>
  <si>
    <t>C</t>
  </si>
  <si>
    <t>D</t>
  </si>
  <si>
    <t>E</t>
  </si>
  <si>
    <t>F</t>
  </si>
  <si>
    <t>G</t>
  </si>
  <si>
    <t>Blikk</t>
  </si>
  <si>
    <t>Bors</t>
  </si>
  <si>
    <t>Magyar Hírlap</t>
  </si>
  <si>
    <t>Magyar Nemzet</t>
  </si>
  <si>
    <t>Metropol</t>
  </si>
  <si>
    <t>Nemzeti Sport</t>
  </si>
  <si>
    <t>Népszabadság</t>
  </si>
  <si>
    <t>Népszava</t>
  </si>
  <si>
    <t>Herfindahl index:</t>
  </si>
  <si>
    <t>ELMŰ Hálózati kft.</t>
  </si>
  <si>
    <t>DÉMÁSZ Hálózati Elosztó Kft.</t>
  </si>
  <si>
    <t>E.ON Dél-dunántúli Áramszolgáltató Zrt.</t>
  </si>
  <si>
    <t>E.ON Észak-dunántúli Áramszolgáltató Zrt.</t>
  </si>
  <si>
    <t>E.ON Tiszántúli Áramszolgáltató Zrt.</t>
  </si>
  <si>
    <t>ÉMÁSZ Hálózati Kft.</t>
  </si>
  <si>
    <t>Tiszántúli Gázszolgáltató Zrt.</t>
  </si>
  <si>
    <t>Fővárosi Gázművek Zrt.</t>
  </si>
  <si>
    <t>Dél-alföldi Gázszolgáltató Zrt.</t>
  </si>
  <si>
    <t>Észak-dunántúli Gázszolgáltató Zrt.</t>
  </si>
  <si>
    <t>Közép-dunántúli Gázszolgáltató Zrt.</t>
  </si>
  <si>
    <t>Dél-dunántúli Gázszolgáltató Zrt.</t>
  </si>
  <si>
    <t>Variance</t>
  </si>
  <si>
    <t>Relative St. Dev.</t>
  </si>
  <si>
    <r>
      <t>F</t>
    </r>
    <r>
      <rPr>
        <b/>
        <vertAlign val="subscript"/>
        <sz val="10"/>
        <color theme="4"/>
        <rFont val="Arial"/>
        <family val="2"/>
      </rPr>
      <t>0.25</t>
    </r>
  </si>
  <si>
    <r>
      <t>F</t>
    </r>
    <r>
      <rPr>
        <b/>
        <vertAlign val="subscript"/>
        <sz val="10"/>
        <color theme="4"/>
        <rFont val="Arial"/>
        <family val="2"/>
      </rPr>
      <t>0.1</t>
    </r>
  </si>
  <si>
    <t>R</t>
  </si>
  <si>
    <r>
      <t>σ</t>
    </r>
    <r>
      <rPr>
        <b/>
        <vertAlign val="superscript"/>
        <sz val="10"/>
        <color theme="4"/>
        <rFont val="Arial"/>
        <family val="2"/>
      </rPr>
      <t>2</t>
    </r>
  </si>
  <si>
    <t>σ</t>
  </si>
  <si>
    <r>
      <t>R</t>
    </r>
    <r>
      <rPr>
        <b/>
        <vertAlign val="subscript"/>
        <sz val="10"/>
        <color theme="4"/>
        <rFont val="Arial"/>
        <family val="2"/>
      </rPr>
      <t>0.5</t>
    </r>
  </si>
  <si>
    <r>
      <t>R</t>
    </r>
    <r>
      <rPr>
        <b/>
        <vertAlign val="subscript"/>
        <sz val="10"/>
        <color theme="4"/>
        <rFont val="Arial"/>
        <family val="2"/>
      </rPr>
      <t>0.8</t>
    </r>
  </si>
  <si>
    <t>Salary (thousand HUF)</t>
  </si>
  <si>
    <t>Decile</t>
  </si>
  <si>
    <t>a) Create the Lorenz curve based on the deciles. Determine the concentration coefficient.
b) Create the Lorenz curve using the original data as well. Determine and interpret the mean coordinates.
c) Calculate and interpret the value of the Herfindahl index.</t>
  </si>
  <si>
    <t>Mean coord.</t>
  </si>
  <si>
    <t>Num. of Employees (people)</t>
  </si>
  <si>
    <t>Num. of Companies</t>
  </si>
  <si>
    <t>There are 100 companies operating in a sector. The distribution of companies by the number of employees and their revenue by employment bins is as follows:</t>
  </si>
  <si>
    <t>Revenue 
(million HUF)</t>
  </si>
  <si>
    <t>Total Employees (people)</t>
  </si>
  <si>
    <t>Describe the changes in income inequality using the Lorenz curves!</t>
  </si>
  <si>
    <t>Interquartile R.</t>
  </si>
  <si>
    <t>St. Deviation</t>
  </si>
  <si>
    <t>Alpha3</t>
  </si>
  <si>
    <t>Alpha4</t>
  </si>
  <si>
    <t>Measures of Location</t>
  </si>
  <si>
    <t>Quartiles</t>
  </si>
  <si>
    <t>Measures of Scale</t>
  </si>
  <si>
    <t>Measures of Shape</t>
  </si>
  <si>
    <t>Lower Quart.</t>
  </si>
  <si>
    <t>Range</t>
  </si>
  <si>
    <t>St. Deviaton</t>
  </si>
  <si>
    <t>Interquart. R.</t>
  </si>
  <si>
    <t>The distribution of public railway passenger transport by distance zones in 2010 was as follows:</t>
  </si>
  <si>
    <t>Distance zone (in kilometers)</t>
  </si>
  <si>
    <t>Describe the distribution of railway travel distances using:
a) measures of location,
b) measures of dispersion,
c)measures of shape!</t>
  </si>
  <si>
    <t>Proportion (%)</t>
  </si>
  <si>
    <t>Score</t>
  </si>
  <si>
    <t>No. of Students</t>
  </si>
  <si>
    <t>The distribution of students who took a test at the beginning of the 2012/2013 academic year for admission into a special training program according to their scores was as follows:</t>
  </si>
  <si>
    <r>
      <t>a) Determine the average and typical score!
b) Calculate and interpret the range of dispersion and the standard deviation!
c) Calculate the α</t>
    </r>
    <r>
      <rPr>
        <vertAlign val="subscript"/>
        <sz val="10"/>
        <rFont val="Arial"/>
        <family val="2"/>
      </rPr>
      <t>3</t>
    </r>
    <r>
      <rPr>
        <sz val="10"/>
        <rFont val="Arial"/>
        <family val="2"/>
      </rPr>
      <t xml:space="preserve"> and α</t>
    </r>
    <r>
      <rPr>
        <vertAlign val="subscript"/>
        <sz val="10"/>
        <rFont val="Arial"/>
        <family val="2"/>
      </rPr>
      <t>4</t>
    </r>
    <r>
      <rPr>
        <sz val="10"/>
        <rFont val="Arial"/>
        <family val="2"/>
      </rPr>
      <t xml:space="preserve">  measures, and draw conclusions based on their values!</t>
    </r>
  </si>
  <si>
    <t>Measures</t>
  </si>
  <si>
    <t>Results</t>
  </si>
  <si>
    <t>Number of Live Births</t>
  </si>
  <si>
    <t>Weight (gram)</t>
  </si>
  <si>
    <t>The distribution of live births in Hungary by birth weight of infants in 2010 was as follows:</t>
  </si>
  <si>
    <r>
      <t>a) stimate the mean, median, and mode, and compare their values!
+) Determine the indicators of dispersion!
b) Calculate the skewness measures P; F</t>
    </r>
    <r>
      <rPr>
        <vertAlign val="subscript"/>
        <sz val="10"/>
        <rFont val="Arial"/>
        <family val="2"/>
      </rPr>
      <t>0.25</t>
    </r>
    <r>
      <rPr>
        <sz val="10"/>
        <rFont val="Arial"/>
        <family val="2"/>
      </rPr>
      <t>; α</t>
    </r>
    <r>
      <rPr>
        <vertAlign val="subscript"/>
        <sz val="10"/>
        <rFont val="Arial"/>
        <family val="2"/>
      </rPr>
      <t>3</t>
    </r>
    <r>
      <rPr>
        <sz val="10"/>
        <rFont val="Arial"/>
        <family val="2"/>
      </rPr>
      <t xml:space="preserve"> and evaluate them!
c) Calculate the kurtosis measure α</t>
    </r>
    <r>
      <rPr>
        <vertAlign val="subscript"/>
        <sz val="10"/>
        <rFont val="Arial"/>
        <family val="2"/>
      </rPr>
      <t>4</t>
    </r>
    <r>
      <rPr>
        <sz val="10"/>
        <rFont val="Arial"/>
        <family val="2"/>
      </rPr>
      <t>, and evaluate the magnitude and nature of the kurtosis!</t>
    </r>
  </si>
  <si>
    <t>Measures:</t>
  </si>
  <si>
    <t>Upper Quartile</t>
  </si>
  <si>
    <r>
      <t>F</t>
    </r>
    <r>
      <rPr>
        <b/>
        <vertAlign val="subscript"/>
        <sz val="10"/>
        <color rgb="FF008080"/>
        <rFont val="Arial"/>
        <family val="2"/>
      </rPr>
      <t>0.25</t>
    </r>
  </si>
  <si>
    <t>No. of Trucks</t>
  </si>
  <si>
    <t>The composition of a transport company's truck fleet based on load capacity as of June 1, 2012, was as follows:</t>
  </si>
  <si>
    <t>Capacity (tonna)</t>
  </si>
  <si>
    <t>Capacity</t>
  </si>
  <si>
    <t>Trucks</t>
  </si>
  <si>
    <r>
      <t>a) Create the columns of the extended frequency table!</t>
    </r>
    <r>
      <rPr>
        <sz val="10"/>
        <rFont val="Arial"/>
        <family val="2"/>
        <charset val="238"/>
      </rPr>
      <t xml:space="preserve">
</t>
    </r>
    <r>
      <rPr>
        <sz val="10"/>
        <color theme="1"/>
        <rFont val="Arial"/>
        <family val="2"/>
      </rPr>
      <t>b) Determine the quartiles by estimating from the binned frequency table!
c) Calculate and interpret the D</t>
    </r>
    <r>
      <rPr>
        <vertAlign val="subscript"/>
        <sz val="10"/>
        <color theme="1"/>
        <rFont val="Arial"/>
        <family val="2"/>
      </rPr>
      <t>8</t>
    </r>
    <r>
      <rPr>
        <sz val="10"/>
        <color theme="1"/>
        <rFont val="Arial"/>
        <family val="2"/>
      </rPr>
      <t xml:space="preserve"> measure!
d) Create the histogram and box plot!
e) Estimate and interpret the mode!
+) Estimate the mean value!</t>
    </r>
  </si>
  <si>
    <t>Amount Withdrawn (HUF)</t>
  </si>
  <si>
    <t>Proportion of Responders</t>
  </si>
  <si>
    <t>Additional measures (not included in the task description):</t>
  </si>
  <si>
    <t>Describe the distribution of the amount withdrawn per transaction using
a) the mean,
b) other measures of location,
c) the standard deviation,
d) the skewness measure P!</t>
  </si>
  <si>
    <t>Quantiles</t>
  </si>
  <si>
    <t>1st decile</t>
  </si>
  <si>
    <t>9th decile</t>
  </si>
  <si>
    <r>
      <t>F</t>
    </r>
    <r>
      <rPr>
        <b/>
        <vertAlign val="subscript"/>
        <sz val="10"/>
        <color rgb="FF008080"/>
        <rFont val="Arial"/>
        <family val="2"/>
      </rPr>
      <t>0.1</t>
    </r>
  </si>
  <si>
    <t>The 2011 survey by the GfK Market Research Institute on bank customers inquired about the amount withdrawn at a time from ATMs by customers holding a bank card and having a 100 000 HUF limit.</t>
  </si>
  <si>
    <t>Bins</t>
  </si>
  <si>
    <t>Benefits (HUF)</t>
  </si>
  <si>
    <t>No of People</t>
  </si>
  <si>
    <t>The following table shows the number old-age pensioners (people) in Hungary broken down by the monthly amount of their total pension benefits (HUF) in January 2022.</t>
  </si>
  <si>
    <t>Create a Lorenz curve!</t>
  </si>
  <si>
    <t>Insurer</t>
  </si>
  <si>
    <t>In one year, the market share of insurers dealing with Casco and Motor Third Party Liability (MTPL) insurance in a country (based on premium revenues in the national currency) is as follows (seven companies deal in both types of insurance):</t>
  </si>
  <si>
    <t>MTPL</t>
  </si>
  <si>
    <t>Formula</t>
  </si>
  <si>
    <t>Compare the market share concentration of insurers offering MTPL and Casco insurance using the Herfindahl index!</t>
  </si>
  <si>
    <t>Newspaper</t>
  </si>
  <si>
    <t>Printed</t>
  </si>
  <si>
    <t>Sold</t>
  </si>
  <si>
    <t>The printed and sold circulation of national daily newspapers registered by the Hungarian Audit Bureau of Circulations (MATESZ) in the fourth quarter of 2011 was as follows:</t>
  </si>
  <si>
    <t>Compare the concentration of the printed and sold circulation of daily newspapers using:
a) the Herfindahl index,
b) the Lorenz curve.</t>
  </si>
  <si>
    <t>Shares:</t>
  </si>
  <si>
    <t>Printed (%)</t>
  </si>
  <si>
    <t>Sold (%)</t>
  </si>
  <si>
    <t>Helper Table</t>
  </si>
  <si>
    <t>Relationship</t>
  </si>
  <si>
    <t>Lorenz curve:</t>
  </si>
  <si>
    <t>Direct Formula</t>
  </si>
  <si>
    <t>Ascending order by "Printed" market share</t>
  </si>
  <si>
    <t>Ascending order by "Sold" market share</t>
  </si>
  <si>
    <t>In 2010, the characteristic data for the energy provided by the Hungarian electricity distributors and gas suppliers were as follows:</t>
  </si>
  <si>
    <t>Compare the concentration in the two areas of the energy sector using the Herfindahl index!</t>
  </si>
  <si>
    <t>Electricity Suppliers</t>
  </si>
  <si>
    <t>Gas Suppliers</t>
  </si>
  <si>
    <t>Energy Distributed at Low Voltage (GWh)</t>
  </si>
  <si>
    <t>Value of Gas Supplied to Households (million m³)</t>
  </si>
  <si>
    <t>Electricity Suppliers Herfindahl index</t>
  </si>
  <si>
    <t>Gas Suppliers Herfindahl index</t>
  </si>
  <si>
    <t>Analyze the data using decriptive statistical measures! Interpret the results!</t>
  </si>
  <si>
    <t>we need to work around the MIN and MAX value!</t>
  </si>
  <si>
    <t>LOWER boundary is quite trivila, could be 0</t>
  </si>
  <si>
    <t>f_i</t>
  </si>
  <si>
    <t>i=1</t>
  </si>
  <si>
    <t>i=2</t>
  </si>
  <si>
    <t>…</t>
  </si>
  <si>
    <t>N</t>
  </si>
  <si>
    <t>lenght</t>
  </si>
  <si>
    <t>h_i</t>
  </si>
  <si>
    <t>Bin lenght is NOT EQUAL!!!</t>
  </si>
  <si>
    <t>freq
(lenght=50)</t>
  </si>
  <si>
    <t>ratio of Intesity</t>
  </si>
  <si>
    <t>f / len *50{new_len}</t>
  </si>
  <si>
    <t>Rescaled Bins  (50)</t>
  </si>
  <si>
    <t>we lost a few datapoints!</t>
  </si>
  <si>
    <t>Rescaled f_i</t>
  </si>
  <si>
    <t>TOTAL</t>
  </si>
  <si>
    <t>very close to the original value</t>
  </si>
  <si>
    <t>have to create a rescaled freq table</t>
  </si>
  <si>
    <t>g'_i</t>
  </si>
  <si>
    <t>g_i</t>
  </si>
  <si>
    <t>Weighted average/mean</t>
  </si>
  <si>
    <t>f_i are the weights</t>
  </si>
  <si>
    <t>Y_i</t>
  </si>
  <si>
    <r>
      <t>Analyze the data using decriptive statistical measures! Interpret the results!
What should we adjust, and how would this affect the analysis, if we also want to take into account the</t>
    </r>
    <r>
      <rPr>
        <b/>
        <sz val="10"/>
        <color rgb="FFFF0000"/>
        <rFont val="Arial"/>
        <family val="2"/>
        <charset val="238"/>
      </rPr>
      <t xml:space="preserve"> 513.4 thousand HUF</t>
    </r>
    <r>
      <rPr>
        <sz val="10"/>
        <color theme="1"/>
        <rFont val="Arial"/>
        <family val="2"/>
      </rPr>
      <t xml:space="preserve"> average reported by the Hungarian Central Statistical Office?</t>
    </r>
  </si>
  <si>
    <t xml:space="preserve">When checking the MEAN, it si extremely dependent on the last rows's max bin, beacuse it is sensitive to outliers. </t>
  </si>
  <si>
    <t>In this  case we use external info ith the mean and then set the bin of the upper boundary</t>
  </si>
  <si>
    <t>rel. St.dev.</t>
  </si>
  <si>
    <t>kurt</t>
  </si>
  <si>
    <t>skew</t>
  </si>
  <si>
    <t>(for alfa3-4 calculation)</t>
  </si>
  <si>
    <t>No.</t>
  </si>
  <si>
    <t>Not Centered</t>
  </si>
  <si>
    <t>Centered</t>
  </si>
  <si>
    <t>Mean/avg</t>
  </si>
  <si>
    <t>quadratic mean</t>
  </si>
  <si>
    <t>taking cubes+avg</t>
  </si>
  <si>
    <t>4th pow+avg</t>
  </si>
  <si>
    <t>variance</t>
  </si>
  <si>
    <t>1st centered moment</t>
  </si>
  <si>
    <t>1st cent moment is ALWAYS gonna be 0!</t>
  </si>
  <si>
    <t>M_3c/sigma^3</t>
  </si>
  <si>
    <t>M_4c/sigma^4-3</t>
  </si>
  <si>
    <t>'location'</t>
  </si>
  <si>
    <t>'scale/dispersion'</t>
  </si>
  <si>
    <t>'skewness'</t>
  </si>
  <si>
    <t>'kurtosis'</t>
  </si>
  <si>
    <t>ALL MOMENTS ARE SENSITIVE TO OUTLIERS</t>
  </si>
  <si>
    <t>bc of the connection to the MEAN!!!!</t>
  </si>
  <si>
    <t>'shape'</t>
  </si>
  <si>
    <r>
      <t xml:space="preserve">Moments </t>
    </r>
    <r>
      <rPr>
        <b/>
        <i/>
        <sz val="10"/>
        <rFont val="Arial"/>
        <family val="2"/>
        <charset val="238"/>
      </rPr>
      <t>(M)</t>
    </r>
  </si>
  <si>
    <t>Measure of Concentration(/Inequality)</t>
  </si>
  <si>
    <t>(relative st. Dev.)</t>
  </si>
  <si>
    <t>min</t>
  </si>
  <si>
    <t>max</t>
  </si>
  <si>
    <t>"communism" = no concentration</t>
  </si>
  <si>
    <t>("here, every programmer earns the SAME amount)</t>
  </si>
  <si>
    <t>(here all salaries would be concentrated on one person)</t>
  </si>
  <si>
    <r>
      <t xml:space="preserve">Gini index --&gt; </t>
    </r>
    <r>
      <rPr>
        <b/>
        <u/>
        <sz val="12"/>
        <color theme="1"/>
        <rFont val="Congenial"/>
      </rPr>
      <t>Lorenz curve</t>
    </r>
  </si>
  <si>
    <t>we need:</t>
  </si>
  <si>
    <t>binned freq table (deciles/quintiles)</t>
  </si>
  <si>
    <t>Salary Bins</t>
  </si>
  <si>
    <t>Freq</t>
  </si>
  <si>
    <t>NOT equal bin lenght, BUT equal FREQ</t>
  </si>
  <si>
    <t>TASK:</t>
  </si>
  <si>
    <t>g</t>
  </si>
  <si>
    <t>x axis (g')</t>
  </si>
  <si>
    <t>y axis (Z')</t>
  </si>
  <si>
    <t>g'</t>
  </si>
  <si>
    <t>Z</t>
  </si>
  <si>
    <t>Z'</t>
  </si>
  <si>
    <t>S</t>
  </si>
  <si>
    <t>CTRL+C on g' and CTRL+V on the graph for the state of communism</t>
  </si>
  <si>
    <t>Socrative</t>
  </si>
  <si>
    <t>f</t>
  </si>
  <si>
    <t>K1 (20%)</t>
  </si>
  <si>
    <t>M_3c</t>
  </si>
  <si>
    <t>M_4c</t>
  </si>
  <si>
    <t>Y</t>
  </si>
  <si>
    <t>h</t>
  </si>
  <si>
    <t>Pointy with right tail, but small --&gt; close to normal distribution</t>
  </si>
  <si>
    <t>f(1)</t>
  </si>
  <si>
    <t>3*(mean-med)/stdev</t>
  </si>
  <si>
    <t>pointy left tail</t>
  </si>
  <si>
    <t xml:space="preserve">Area </t>
  </si>
  <si>
    <t>"monopoly" = total concentration, 1 observation has everything</t>
  </si>
  <si>
    <t>Area between the two lines --&gt; calculation of Gini index</t>
  </si>
  <si>
    <r>
      <t xml:space="preserve">state of communism --&gt; </t>
    </r>
    <r>
      <rPr>
        <b/>
        <sz val="10"/>
        <color theme="1"/>
        <rFont val="Arial"/>
        <family val="2"/>
        <charset val="238"/>
      </rPr>
      <t>ORANGE</t>
    </r>
  </si>
  <si>
    <t>Monopoly</t>
  </si>
  <si>
    <t>bottom right triangle</t>
  </si>
  <si>
    <t>area between two line /are of bottom right triangle</t>
  </si>
  <si>
    <t>height for i-th trapezoid</t>
  </si>
  <si>
    <t>h_i=g'_i-g'_i-1</t>
  </si>
  <si>
    <t>a_i=Z'_i-1</t>
  </si>
  <si>
    <t>b_i=Z'_i</t>
  </si>
  <si>
    <t>= 1-(green/0.5)</t>
  </si>
  <si>
    <t>Lorenz measure == Gini Index</t>
  </si>
  <si>
    <t>Creating Lorenz curve from SINGLE DATAS</t>
  </si>
  <si>
    <t>row 946</t>
  </si>
  <si>
    <t>row 656</t>
  </si>
  <si>
    <t>Herfindahl - index</t>
  </si>
  <si>
    <t>min --&gt; 1/N</t>
  </si>
  <si>
    <t>max --&gt; 1</t>
  </si>
  <si>
    <t>N: total obs</t>
  </si>
  <si>
    <t>SUM(Z^2)</t>
  </si>
  <si>
    <t>alternative formula:</t>
  </si>
  <si>
    <t>(RelStDev^2 + 1)/N</t>
  </si>
  <si>
    <t>HI calculated form the freq table</t>
  </si>
  <si>
    <t>because it is based on Deciles</t>
  </si>
  <si>
    <r>
      <t xml:space="preserve">According to the National Bank of Hungary, the Hungarian </t>
    </r>
    <r>
      <rPr>
        <b/>
        <sz val="10"/>
        <rFont val="Arial"/>
        <family val="2"/>
        <charset val="238"/>
      </rPr>
      <t>household deciles</t>
    </r>
    <r>
      <rPr>
        <sz val="10"/>
        <rFont val="Arial"/>
        <family val="2"/>
        <charset val="238"/>
      </rPr>
      <t xml:space="preserve"> based on household financial wealth hold the following</t>
    </r>
    <r>
      <rPr>
        <b/>
        <sz val="10"/>
        <rFont val="Arial"/>
        <family val="2"/>
        <charset val="238"/>
      </rPr>
      <t xml:space="preserve"> shares (%) of total financial wealth</t>
    </r>
    <r>
      <rPr>
        <sz val="10"/>
        <rFont val="Arial"/>
        <family val="2"/>
        <charset val="238"/>
      </rPr>
      <t>, as indicated in the table below.</t>
    </r>
  </si>
  <si>
    <t>Cumulative Relative</t>
  </si>
  <si>
    <t>Value Sums</t>
  </si>
  <si>
    <r>
      <t xml:space="preserve">Compare the concentration based on the number of employees and revenue using the </t>
    </r>
    <r>
      <rPr>
        <b/>
        <sz val="10"/>
        <rFont val="Arial"/>
        <family val="2"/>
        <charset val="238"/>
      </rPr>
      <t>Lorenz curve</t>
    </r>
    <r>
      <rPr>
        <sz val="10"/>
        <rFont val="Arial"/>
        <family val="2"/>
        <charset val="238"/>
      </rPr>
      <t xml:space="preserve">, </t>
    </r>
    <r>
      <rPr>
        <b/>
        <sz val="10"/>
        <rFont val="Arial"/>
        <family val="2"/>
        <charset val="238"/>
      </rPr>
      <t>according to the bins based on the numbe of employees</t>
    </r>
    <r>
      <rPr>
        <sz val="10"/>
        <rFont val="Arial"/>
        <family val="2"/>
        <charset val="238"/>
      </rPr>
      <t>.</t>
    </r>
  </si>
  <si>
    <t>K2</t>
  </si>
  <si>
    <t>K3</t>
  </si>
  <si>
    <t>K4</t>
  </si>
  <si>
    <t>K5</t>
  </si>
  <si>
    <t>A HI</t>
  </si>
  <si>
    <t>B HI</t>
  </si>
  <si>
    <t>shares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</si>
</sst>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0"/>
    <numFmt numFmtId="165" formatCode="#,##0.000"/>
    <numFmt numFmtId="166" formatCode="0.0%"/>
    <numFmt numFmtId="167" formatCode="0.000"/>
    <numFmt numFmtId="168" formatCode="0.0000"/>
    <numFmt numFmtId="169" formatCode="0.000000"/>
    <numFmt numFmtId="170" formatCode="0.000%"/>
    <numFmt numFmtId="171" formatCode="0.0000%"/>
    <numFmt numFmtId="172" formatCode="#,##0.0"/>
    <numFmt numFmtId="173" formatCode="0.00000000000E+00"/>
    <numFmt numFmtId="174" formatCode="0.0000000"/>
  </numFmts>
  <fonts count="62" x14ac:knownFonts="1">
    <font>
      <sz val="11"/>
      <color theme="1"/>
      <name val="Aptos Narrow"/>
      <family val="2"/>
      <scheme val="minor"/>
    </font>
    <font>
      <sz val="11"/>
      <color theme="1"/>
      <name val="Aptos Narrow"/>
      <family val="2"/>
      <charset val="238"/>
      <scheme val="minor"/>
    </font>
    <font>
      <sz val="10"/>
      <name val="Arial"/>
      <family val="2"/>
    </font>
    <font>
      <sz val="10"/>
      <color theme="1"/>
      <name val="Arial"/>
      <family val="2"/>
    </font>
    <font>
      <sz val="10"/>
      <name val="Arial CE"/>
      <charset val="238"/>
    </font>
    <font>
      <b/>
      <sz val="10"/>
      <color theme="0"/>
      <name val="Arial"/>
      <family val="2"/>
    </font>
    <font>
      <b/>
      <sz val="10"/>
      <color theme="4"/>
      <name val="Arial"/>
      <family val="2"/>
    </font>
    <font>
      <b/>
      <sz val="10"/>
      <color indexed="9"/>
      <name val="Arial"/>
      <family val="2"/>
    </font>
    <font>
      <b/>
      <vertAlign val="subscript"/>
      <sz val="10"/>
      <color theme="4"/>
      <name val="Arial"/>
      <family val="2"/>
    </font>
    <font>
      <b/>
      <sz val="10"/>
      <name val="Arial"/>
      <family val="2"/>
    </font>
    <font>
      <b/>
      <vertAlign val="subscript"/>
      <sz val="10"/>
      <color indexed="9"/>
      <name val="Arial"/>
      <family val="2"/>
    </font>
    <font>
      <sz val="10"/>
      <color theme="4"/>
      <name val="Arial"/>
      <family val="2"/>
    </font>
    <font>
      <sz val="9"/>
      <color indexed="81"/>
      <name val="Tahoma"/>
      <family val="2"/>
    </font>
    <font>
      <sz val="10"/>
      <color theme="1" tint="0.34998626667073579"/>
      <name val="Arial"/>
      <family val="2"/>
    </font>
    <font>
      <sz val="10"/>
      <color theme="0" tint="-0.499984740745262"/>
      <name val="Arial"/>
      <family val="2"/>
    </font>
    <font>
      <i/>
      <sz val="10"/>
      <color theme="1"/>
      <name val="Arial"/>
      <family val="2"/>
      <charset val="238"/>
    </font>
    <font>
      <b/>
      <sz val="9"/>
      <color indexed="81"/>
      <name val="Tahoma"/>
      <family val="2"/>
      <charset val="238"/>
    </font>
    <font>
      <vertAlign val="subscript"/>
      <sz val="10"/>
      <name val="Arial"/>
      <family val="2"/>
    </font>
    <font>
      <sz val="11"/>
      <color indexed="8"/>
      <name val="Calibri"/>
      <family val="2"/>
      <charset val="238"/>
    </font>
    <font>
      <sz val="10"/>
      <color indexed="8"/>
      <name val="Arial"/>
      <family val="2"/>
    </font>
    <font>
      <sz val="10"/>
      <color indexed="21"/>
      <name val="Arial"/>
      <family val="2"/>
    </font>
    <font>
      <b/>
      <sz val="10"/>
      <color rgb="FF008080"/>
      <name val="Arial"/>
      <family val="2"/>
    </font>
    <font>
      <b/>
      <vertAlign val="subscript"/>
      <sz val="10"/>
      <color rgb="FF008080"/>
      <name val="Arial"/>
      <family val="2"/>
    </font>
    <font>
      <sz val="10"/>
      <color indexed="63"/>
      <name val="Arial"/>
      <family val="2"/>
    </font>
    <font>
      <b/>
      <sz val="10"/>
      <color indexed="63"/>
      <name val="Arial"/>
      <family val="2"/>
    </font>
    <font>
      <sz val="10"/>
      <name val="Arial"/>
      <family val="2"/>
      <charset val="238"/>
    </font>
    <font>
      <b/>
      <sz val="10"/>
      <name val="Arial CE"/>
      <charset val="238"/>
    </font>
    <font>
      <b/>
      <sz val="10"/>
      <color indexed="9"/>
      <name val="Arial CE"/>
      <charset val="238"/>
    </font>
    <font>
      <sz val="10"/>
      <color indexed="23"/>
      <name val="Arial"/>
      <family val="2"/>
      <charset val="238"/>
    </font>
    <font>
      <vertAlign val="subscript"/>
      <sz val="10"/>
      <color theme="1"/>
      <name val="Arial"/>
      <family val="2"/>
    </font>
    <font>
      <b/>
      <vertAlign val="subscript"/>
      <sz val="10"/>
      <color indexed="9"/>
      <name val="Arial CE"/>
      <charset val="238"/>
    </font>
    <font>
      <sz val="12"/>
      <name val="Times New Roman"/>
      <family val="1"/>
      <charset val="238"/>
    </font>
    <font>
      <sz val="10"/>
      <color indexed="21"/>
      <name val="Arial CE"/>
      <charset val="238"/>
    </font>
    <font>
      <sz val="10"/>
      <color indexed="23"/>
      <name val="Arial CE"/>
      <charset val="238"/>
    </font>
    <font>
      <b/>
      <sz val="10"/>
      <color indexed="23"/>
      <name val="Arial CE"/>
      <charset val="238"/>
    </font>
    <font>
      <sz val="10"/>
      <color indexed="23"/>
      <name val="Arial"/>
      <family val="2"/>
    </font>
    <font>
      <sz val="10"/>
      <color theme="1"/>
      <name val="Arial CE"/>
      <charset val="238"/>
    </font>
    <font>
      <b/>
      <sz val="10"/>
      <color theme="1"/>
      <name val="Arial CE"/>
      <charset val="238"/>
    </font>
    <font>
      <b/>
      <sz val="10"/>
      <name val="Arial"/>
      <family val="2"/>
      <charset val="238"/>
    </font>
    <font>
      <sz val="10"/>
      <color indexed="8"/>
      <name val="Arial"/>
      <family val="2"/>
      <charset val="238"/>
    </font>
    <font>
      <sz val="10"/>
      <color indexed="21"/>
      <name val="Arial"/>
      <family val="2"/>
      <charset val="238"/>
    </font>
    <font>
      <sz val="12"/>
      <name val="Garamond"/>
      <family val="1"/>
      <charset val="238"/>
    </font>
    <font>
      <b/>
      <sz val="10"/>
      <color indexed="8"/>
      <name val="Arial"/>
      <family val="2"/>
      <charset val="238"/>
    </font>
    <font>
      <sz val="10"/>
      <color indexed="57"/>
      <name val="Arial"/>
      <family val="2"/>
      <charset val="238"/>
    </font>
    <font>
      <b/>
      <sz val="10"/>
      <color indexed="9"/>
      <name val="Arial"/>
      <family val="2"/>
      <charset val="238"/>
    </font>
    <font>
      <b/>
      <sz val="10"/>
      <color indexed="21"/>
      <name val="Arial"/>
      <family val="2"/>
      <charset val="238"/>
    </font>
    <font>
      <b/>
      <vertAlign val="superscript"/>
      <sz val="10"/>
      <color theme="4"/>
      <name val="Arial"/>
      <family val="2"/>
    </font>
    <font>
      <sz val="9"/>
      <color indexed="81"/>
      <name val="Tahoma"/>
      <family val="2"/>
      <charset val="238"/>
    </font>
    <font>
      <sz val="11"/>
      <color theme="1"/>
      <name val="Aptos Narrow"/>
      <family val="2"/>
      <scheme val="minor"/>
    </font>
    <font>
      <b/>
      <sz val="10"/>
      <color rgb="FFFF0000"/>
      <name val="Arial"/>
      <family val="2"/>
      <charset val="238"/>
    </font>
    <font>
      <i/>
      <sz val="10"/>
      <name val="Arial"/>
      <family val="2"/>
      <charset val="238"/>
    </font>
    <font>
      <b/>
      <i/>
      <sz val="10"/>
      <name val="Arial"/>
      <family val="2"/>
      <charset val="238"/>
    </font>
    <font>
      <sz val="10"/>
      <name val="ADLaM Display"/>
    </font>
    <font>
      <b/>
      <sz val="10"/>
      <name val="ADLaM Display"/>
    </font>
    <font>
      <b/>
      <sz val="12"/>
      <name val="Arial Rounded MT Bold"/>
      <family val="2"/>
    </font>
    <font>
      <b/>
      <u/>
      <sz val="12"/>
      <color theme="1"/>
      <name val="ADLaM Display"/>
    </font>
    <font>
      <u/>
      <sz val="10"/>
      <color theme="1"/>
      <name val="Arial"/>
      <family val="2"/>
    </font>
    <font>
      <sz val="10"/>
      <color theme="1"/>
      <name val="Congenial"/>
    </font>
    <font>
      <b/>
      <u/>
      <sz val="12"/>
      <color theme="1"/>
      <name val="Congenial"/>
    </font>
    <font>
      <b/>
      <sz val="10"/>
      <color theme="0" tint="-0.499984740745262"/>
      <name val="Arial"/>
      <family val="2"/>
      <charset val="238"/>
    </font>
    <font>
      <b/>
      <sz val="10"/>
      <color theme="1"/>
      <name val="Arial"/>
      <family val="2"/>
      <charset val="238"/>
    </font>
    <font>
      <sz val="10"/>
      <color rgb="FFFF0000"/>
      <name val="Arial"/>
      <family val="2"/>
    </font>
  </fonts>
  <fills count="13">
    <fill>
      <patternFill patternType="none"/>
    </fill>
    <fill>
      <patternFill patternType="gray125"/>
    </fill>
    <fill>
      <patternFill patternType="solid">
        <fgColor theme="4"/>
        <bgColor indexed="64"/>
      </patternFill>
    </fill>
    <fill>
      <patternFill patternType="solid">
        <fgColor indexed="9"/>
        <bgColor indexed="64"/>
      </patternFill>
    </fill>
    <fill>
      <patternFill patternType="solid">
        <fgColor theme="0" tint="-0.499984740745262"/>
        <bgColor indexed="64"/>
      </patternFill>
    </fill>
    <fill>
      <patternFill patternType="solid">
        <fgColor indexed="23"/>
        <bgColor indexed="64"/>
      </patternFill>
    </fill>
    <fill>
      <patternFill patternType="solid">
        <fgColor indexed="21"/>
        <bgColor indexed="64"/>
      </patternFill>
    </fill>
    <fill>
      <patternFill patternType="solid">
        <fgColor theme="0"/>
        <bgColor indexed="64"/>
      </patternFill>
    </fill>
    <fill>
      <patternFill patternType="solid">
        <fgColor indexed="57"/>
        <bgColor indexed="64"/>
      </patternFill>
    </fill>
    <fill>
      <patternFill patternType="solid">
        <fgColor rgb="FFFFFF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5" tint="0.59999389629810485"/>
        <bgColor indexed="64"/>
      </patternFill>
    </fill>
  </fills>
  <borders count="66">
    <border>
      <left/>
      <right/>
      <top/>
      <bottom/>
      <diagonal/>
    </border>
    <border>
      <left style="thin">
        <color theme="4"/>
      </left>
      <right/>
      <top style="medium">
        <color theme="4"/>
      </top>
      <bottom style="medium">
        <color theme="4"/>
      </bottom>
      <diagonal/>
    </border>
    <border>
      <left/>
      <right/>
      <top style="medium">
        <color theme="4"/>
      </top>
      <bottom style="medium">
        <color theme="4"/>
      </bottom>
      <diagonal/>
    </border>
    <border>
      <left/>
      <right style="thin">
        <color theme="4"/>
      </right>
      <top style="medium">
        <color theme="4"/>
      </top>
      <bottom style="medium">
        <color theme="4"/>
      </bottom>
      <diagonal/>
    </border>
    <border>
      <left/>
      <right/>
      <top/>
      <bottom style="medium">
        <color indexed="64"/>
      </bottom>
      <diagonal/>
    </border>
    <border>
      <left style="thin">
        <color auto="1"/>
      </left>
      <right style="thin">
        <color theme="0"/>
      </right>
      <top style="medium">
        <color auto="1"/>
      </top>
      <bottom style="medium">
        <color auto="1"/>
      </bottom>
      <diagonal/>
    </border>
    <border>
      <left style="thin">
        <color theme="0"/>
      </left>
      <right style="thin">
        <color theme="0"/>
      </right>
      <top style="medium">
        <color auto="1"/>
      </top>
      <bottom style="medium">
        <color auto="1"/>
      </bottom>
      <diagonal/>
    </border>
    <border>
      <left style="thin">
        <color theme="0"/>
      </left>
      <right style="thin">
        <color auto="1"/>
      </right>
      <top style="medium">
        <color auto="1"/>
      </top>
      <bottom style="medium">
        <color auto="1"/>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thin">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9"/>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9"/>
      </right>
      <top style="thin">
        <color indexed="64"/>
      </top>
      <bottom style="thin">
        <color indexed="64"/>
      </bottom>
      <diagonal/>
    </border>
    <border>
      <left style="thin">
        <color indexed="9"/>
      </left>
      <right style="thin">
        <color indexed="64"/>
      </right>
      <top style="thin">
        <color indexed="64"/>
      </top>
      <bottom style="thin">
        <color indexed="64"/>
      </bottom>
      <diagonal/>
    </border>
    <border>
      <left/>
      <right style="thin">
        <color indexed="9"/>
      </right>
      <top style="medium">
        <color indexed="64"/>
      </top>
      <bottom style="medium">
        <color indexed="64"/>
      </bottom>
      <diagonal/>
    </border>
    <border>
      <left style="thin">
        <color indexed="9"/>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theme="0"/>
      </left>
      <right/>
      <top style="medium">
        <color theme="1"/>
      </top>
      <bottom style="medium">
        <color theme="1"/>
      </bottom>
      <diagonal/>
    </border>
    <border>
      <left/>
      <right style="thin">
        <color theme="1"/>
      </right>
      <top style="medium">
        <color theme="1"/>
      </top>
      <bottom style="medium">
        <color theme="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21"/>
      </left>
      <right/>
      <top style="medium">
        <color indexed="21"/>
      </top>
      <bottom style="medium">
        <color indexed="21"/>
      </bottom>
      <diagonal/>
    </border>
    <border>
      <left/>
      <right/>
      <top style="medium">
        <color indexed="21"/>
      </top>
      <bottom style="medium">
        <color indexed="21"/>
      </bottom>
      <diagonal/>
    </border>
    <border>
      <left/>
      <right style="thin">
        <color indexed="21"/>
      </right>
      <top style="medium">
        <color indexed="21"/>
      </top>
      <bottom style="medium">
        <color indexed="21"/>
      </bottom>
      <diagonal/>
    </border>
    <border>
      <left style="thin">
        <color indexed="64"/>
      </left>
      <right/>
      <top style="medium">
        <color indexed="64"/>
      </top>
      <bottom/>
      <diagonal/>
    </border>
    <border>
      <left style="thin">
        <color indexed="64"/>
      </left>
      <right/>
      <top style="medium">
        <color indexed="64"/>
      </top>
      <bottom style="thin">
        <color indexed="9"/>
      </bottom>
      <diagonal/>
    </border>
    <border>
      <left/>
      <right style="thin">
        <color indexed="64"/>
      </right>
      <top style="medium">
        <color indexed="64"/>
      </top>
      <bottom style="thin">
        <color indexed="9"/>
      </bottom>
      <diagonal/>
    </border>
    <border>
      <left style="thin">
        <color indexed="64"/>
      </left>
      <right style="thin">
        <color indexed="9"/>
      </right>
      <top style="thin">
        <color indexed="9"/>
      </top>
      <bottom style="medium">
        <color indexed="9"/>
      </bottom>
      <diagonal/>
    </border>
    <border>
      <left style="thin">
        <color indexed="9"/>
      </left>
      <right style="thin">
        <color indexed="64"/>
      </right>
      <top style="thin">
        <color indexed="9"/>
      </top>
      <bottom style="medium">
        <color indexed="64"/>
      </bottom>
      <diagonal/>
    </border>
    <border>
      <left style="thin">
        <color indexed="64"/>
      </left>
      <right style="thin">
        <color indexed="64"/>
      </right>
      <top/>
      <bottom style="thin">
        <color indexed="9"/>
      </bottom>
      <diagonal/>
    </border>
    <border>
      <left style="thin">
        <color indexed="64"/>
      </left>
      <right style="thin">
        <color indexed="64"/>
      </right>
      <top style="thin">
        <color indexed="9"/>
      </top>
      <bottom style="thin">
        <color indexed="9"/>
      </bottom>
      <diagonal/>
    </border>
    <border>
      <left style="thin">
        <color indexed="64"/>
      </left>
      <right style="thin">
        <color indexed="64"/>
      </right>
      <top style="thin">
        <color indexed="64"/>
      </top>
      <bottom style="thin">
        <color indexed="64"/>
      </bottom>
      <diagonal/>
    </border>
    <border>
      <left style="thin">
        <color theme="0"/>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9"/>
      </left>
      <right style="thin">
        <color indexed="64"/>
      </right>
      <top style="medium">
        <color indexed="64"/>
      </top>
      <bottom style="medium">
        <color indexed="64"/>
      </bottom>
      <diagonal/>
    </border>
    <border>
      <left style="thin">
        <color indexed="64"/>
      </left>
      <right style="thin">
        <color indexed="64"/>
      </right>
      <top style="medium">
        <color indexed="64"/>
      </top>
      <bottom style="thin">
        <color theme="0"/>
      </bottom>
      <diagonal/>
    </border>
    <border>
      <left style="thin">
        <color indexed="64"/>
      </left>
      <right style="thin">
        <color indexed="9"/>
      </right>
      <top/>
      <bottom style="medium">
        <color indexed="64"/>
      </bottom>
      <diagonal/>
    </border>
    <border>
      <left style="thin">
        <color indexed="64"/>
      </left>
      <right style="thin">
        <color indexed="9"/>
      </right>
      <top style="medium">
        <color indexed="64"/>
      </top>
      <bottom style="thin">
        <color indexed="9"/>
      </bottom>
      <diagonal/>
    </border>
    <border>
      <left style="thin">
        <color indexed="9"/>
      </left>
      <right style="thin">
        <color indexed="64"/>
      </right>
      <top style="medium">
        <color indexed="64"/>
      </top>
      <bottom style="thin">
        <color indexed="9"/>
      </bottom>
      <diagonal/>
    </border>
    <border>
      <left style="thin">
        <color indexed="9"/>
      </left>
      <right style="thin">
        <color indexed="9"/>
      </right>
      <top style="thin">
        <color indexed="9"/>
      </top>
      <bottom style="medium">
        <color indexed="64"/>
      </bottom>
      <diagonal/>
    </border>
    <border>
      <left style="thin">
        <color indexed="9"/>
      </left>
      <right style="thin">
        <color indexed="64"/>
      </right>
      <top style="thin">
        <color indexed="9"/>
      </top>
      <bottom style="medium">
        <color indexed="64"/>
      </bottom>
      <diagonal/>
    </border>
    <border>
      <left style="thin">
        <color indexed="9"/>
      </left>
      <right style="thin">
        <color indexed="9"/>
      </right>
      <top style="medium">
        <color indexed="64"/>
      </top>
      <bottom style="thin">
        <color indexed="9"/>
      </bottom>
      <diagonal/>
    </border>
    <border>
      <left style="thin">
        <color indexed="64"/>
      </left>
      <right style="thin">
        <color indexed="9"/>
      </right>
      <top style="thin">
        <color indexed="9"/>
      </top>
      <bottom style="medium">
        <color indexed="64"/>
      </bottom>
      <diagonal/>
    </border>
    <border>
      <left style="thin">
        <color indexed="9"/>
      </left>
      <right style="thin">
        <color indexed="9"/>
      </right>
      <top style="medium">
        <color indexed="64"/>
      </top>
      <bottom style="thin">
        <color indexed="64"/>
      </bottom>
      <diagonal/>
    </border>
    <border>
      <left style="thin">
        <color indexed="9"/>
      </left>
      <right style="thin">
        <color indexed="64"/>
      </right>
      <top style="medium">
        <color indexed="64"/>
      </top>
      <bottom style="thin">
        <color indexed="64"/>
      </bottom>
      <diagonal/>
    </border>
    <border>
      <left style="thin">
        <color indexed="57"/>
      </left>
      <right/>
      <top style="medium">
        <color indexed="57"/>
      </top>
      <bottom style="medium">
        <color indexed="57"/>
      </bottom>
      <diagonal/>
    </border>
    <border>
      <left/>
      <right/>
      <top style="medium">
        <color indexed="57"/>
      </top>
      <bottom style="medium">
        <color indexed="57"/>
      </bottom>
      <diagonal/>
    </border>
    <border>
      <left/>
      <right style="thin">
        <color indexed="57"/>
      </right>
      <top style="medium">
        <color indexed="57"/>
      </top>
      <bottom style="medium">
        <color indexed="57"/>
      </bottom>
      <diagonal/>
    </border>
    <border>
      <left style="thin">
        <color indexed="64"/>
      </left>
      <right style="thin">
        <color indexed="64"/>
      </right>
      <top style="thin">
        <color indexed="9"/>
      </top>
      <bottom style="thin">
        <color indexed="9"/>
      </bottom>
      <diagonal/>
    </border>
    <border>
      <left style="thin">
        <color indexed="64"/>
      </left>
      <right style="thin">
        <color indexed="64"/>
      </right>
      <top style="thin">
        <color indexed="9"/>
      </top>
      <bottom style="medium">
        <color indexed="9"/>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theme="1"/>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top style="medium">
        <color indexed="64"/>
      </top>
      <bottom/>
      <diagonal/>
    </border>
  </borders>
  <cellStyleXfs count="16">
    <xf numFmtId="0" fontId="0"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9" fontId="4" fillId="0" borderId="0" applyFont="0" applyFill="0" applyBorder="0" applyAlignment="0" applyProtection="0"/>
    <xf numFmtId="0" fontId="18" fillId="0" borderId="0"/>
    <xf numFmtId="9" fontId="4" fillId="0" borderId="0" applyFont="0" applyFill="0" applyBorder="0" applyAlignment="0" applyProtection="0"/>
    <xf numFmtId="0" fontId="18" fillId="0" borderId="0"/>
    <xf numFmtId="0" fontId="18" fillId="0" borderId="0"/>
    <xf numFmtId="0" fontId="18" fillId="0" borderId="0"/>
    <xf numFmtId="0" fontId="18" fillId="0" borderId="0"/>
    <xf numFmtId="9" fontId="48" fillId="0" borderId="0" applyFont="0" applyFill="0" applyBorder="0" applyAlignment="0" applyProtection="0"/>
  </cellStyleXfs>
  <cellXfs count="540">
    <xf numFmtId="0" fontId="0" fillId="0" borderId="0" xfId="0"/>
    <xf numFmtId="0" fontId="2" fillId="0" borderId="0" xfId="1" applyFont="1" applyAlignment="1">
      <alignment vertical="center"/>
    </xf>
    <xf numFmtId="0" fontId="2" fillId="0" borderId="4" xfId="1" applyFont="1" applyBorder="1" applyAlignment="1">
      <alignment horizontal="left" vertical="center" wrapText="1"/>
    </xf>
    <xf numFmtId="0" fontId="2" fillId="0" borderId="4" xfId="1" applyFont="1" applyBorder="1" applyAlignment="1">
      <alignment vertical="center"/>
    </xf>
    <xf numFmtId="0" fontId="5" fillId="2" borderId="5" xfId="2" applyFont="1" applyFill="1" applyBorder="1" applyAlignment="1">
      <alignment horizontal="center" vertical="center" wrapText="1"/>
    </xf>
    <xf numFmtId="0" fontId="5" fillId="2" borderId="6" xfId="2" applyFont="1" applyFill="1" applyBorder="1" applyAlignment="1">
      <alignment horizontal="center" vertical="center" wrapText="1"/>
    </xf>
    <xf numFmtId="0" fontId="5" fillId="2" borderId="7" xfId="2" applyFont="1" applyFill="1" applyBorder="1" applyAlignment="1">
      <alignment horizontal="center" vertical="center" wrapText="1"/>
    </xf>
    <xf numFmtId="0" fontId="7" fillId="4" borderId="12" xfId="2" applyFont="1" applyFill="1" applyBorder="1" applyAlignment="1">
      <alignment horizontal="center" vertical="center" wrapText="1"/>
    </xf>
    <xf numFmtId="0" fontId="4" fillId="0" borderId="0" xfId="2"/>
    <xf numFmtId="0" fontId="7" fillId="2" borderId="16" xfId="5" applyFont="1" applyFill="1" applyBorder="1" applyAlignment="1">
      <alignment horizontal="center" vertical="center"/>
    </xf>
    <xf numFmtId="0" fontId="6" fillId="0" borderId="8" xfId="5" applyFont="1" applyBorder="1" applyAlignment="1">
      <alignment vertical="center" wrapText="1"/>
    </xf>
    <xf numFmtId="0" fontId="6" fillId="0" borderId="9" xfId="5" applyFont="1" applyBorder="1" applyAlignment="1">
      <alignment vertical="center" wrapText="1"/>
    </xf>
    <xf numFmtId="0" fontId="6" fillId="0" borderId="10" xfId="5" applyFont="1" applyBorder="1" applyAlignment="1">
      <alignment vertical="center" wrapText="1"/>
    </xf>
    <xf numFmtId="0" fontId="2" fillId="0" borderId="0" xfId="5" applyFont="1" applyAlignment="1">
      <alignment horizontal="center" vertical="center"/>
    </xf>
    <xf numFmtId="0" fontId="2" fillId="0" borderId="0" xfId="2" applyFont="1"/>
    <xf numFmtId="0" fontId="9" fillId="0" borderId="0" xfId="2" applyFont="1"/>
    <xf numFmtId="0" fontId="7" fillId="2" borderId="20" xfId="2" applyFont="1" applyFill="1" applyBorder="1" applyAlignment="1">
      <alignment horizontal="center" vertical="center" wrapText="1"/>
    </xf>
    <xf numFmtId="3" fontId="2" fillId="3" borderId="9" xfId="2" applyNumberFormat="1" applyFont="1" applyFill="1" applyBorder="1" applyAlignment="1">
      <alignment horizontal="right" vertical="center" indent="1"/>
    </xf>
    <xf numFmtId="3" fontId="2" fillId="0" borderId="0" xfId="2" applyNumberFormat="1" applyFont="1"/>
    <xf numFmtId="3" fontId="2" fillId="3" borderId="10" xfId="2" applyNumberFormat="1" applyFont="1" applyFill="1" applyBorder="1" applyAlignment="1">
      <alignment horizontal="right" vertical="center" indent="1"/>
    </xf>
    <xf numFmtId="0" fontId="2" fillId="0" borderId="4" xfId="2" applyFont="1" applyBorder="1" applyAlignment="1">
      <alignment horizontal="left" vertical="center" wrapText="1"/>
    </xf>
    <xf numFmtId="0" fontId="2" fillId="0" borderId="4" xfId="2" applyFont="1" applyBorder="1" applyAlignment="1">
      <alignment vertical="center"/>
    </xf>
    <xf numFmtId="0" fontId="7" fillId="5" borderId="12" xfId="2" applyFont="1" applyFill="1" applyBorder="1" applyAlignment="1">
      <alignment horizontal="center" vertical="center" wrapText="1"/>
    </xf>
    <xf numFmtId="0" fontId="7" fillId="4" borderId="22" xfId="2" applyFont="1" applyFill="1" applyBorder="1" applyAlignment="1">
      <alignment horizontal="center" vertical="center" wrapText="1"/>
    </xf>
    <xf numFmtId="3" fontId="3" fillId="3" borderId="8" xfId="2" applyNumberFormat="1" applyFont="1" applyFill="1" applyBorder="1" applyAlignment="1">
      <alignment horizontal="center" vertical="center"/>
    </xf>
    <xf numFmtId="3" fontId="11" fillId="3" borderId="8" xfId="2" applyNumberFormat="1" applyFont="1" applyFill="1" applyBorder="1" applyAlignment="1">
      <alignment horizontal="right" vertical="center" indent="1"/>
    </xf>
    <xf numFmtId="3" fontId="2" fillId="0" borderId="8" xfId="2" applyNumberFormat="1" applyFont="1" applyBorder="1" applyAlignment="1">
      <alignment horizontal="center"/>
    </xf>
    <xf numFmtId="3" fontId="2" fillId="0" borderId="8" xfId="2" applyNumberFormat="1" applyFont="1" applyBorder="1" applyAlignment="1">
      <alignment horizontal="right" indent="2"/>
    </xf>
    <xf numFmtId="3" fontId="3" fillId="3" borderId="8" xfId="2" applyNumberFormat="1" applyFont="1" applyFill="1" applyBorder="1" applyAlignment="1">
      <alignment horizontal="right" vertical="center" indent="1"/>
    </xf>
    <xf numFmtId="3" fontId="2" fillId="0" borderId="8" xfId="2" applyNumberFormat="1" applyFont="1" applyBorder="1" applyAlignment="1">
      <alignment horizontal="right" indent="1"/>
    </xf>
    <xf numFmtId="165" fontId="2" fillId="0" borderId="8" xfId="2" applyNumberFormat="1" applyFont="1" applyBorder="1" applyAlignment="1">
      <alignment horizontal="center"/>
    </xf>
    <xf numFmtId="3" fontId="11" fillId="3" borderId="9" xfId="2" applyNumberFormat="1" applyFont="1" applyFill="1" applyBorder="1" applyAlignment="1">
      <alignment horizontal="right" vertical="center" indent="1"/>
    </xf>
    <xf numFmtId="3" fontId="3" fillId="3" borderId="9" xfId="2" applyNumberFormat="1" applyFont="1" applyFill="1" applyBorder="1" applyAlignment="1">
      <alignment horizontal="center" vertical="center"/>
    </xf>
    <xf numFmtId="3" fontId="11" fillId="3" borderId="10" xfId="2" applyNumberFormat="1" applyFont="1" applyFill="1" applyBorder="1" applyAlignment="1">
      <alignment horizontal="right" vertical="center" indent="1"/>
    </xf>
    <xf numFmtId="3" fontId="2" fillId="0" borderId="10" xfId="2" applyNumberFormat="1" applyFont="1" applyBorder="1" applyAlignment="1">
      <alignment horizontal="center"/>
    </xf>
    <xf numFmtId="3" fontId="2" fillId="0" borderId="10" xfId="2" applyNumberFormat="1" applyFont="1" applyBorder="1" applyAlignment="1">
      <alignment horizontal="right" indent="2"/>
    </xf>
    <xf numFmtId="3" fontId="3" fillId="3" borderId="10" xfId="2" applyNumberFormat="1" applyFont="1" applyFill="1" applyBorder="1" applyAlignment="1">
      <alignment horizontal="right" vertical="center" indent="1"/>
    </xf>
    <xf numFmtId="165" fontId="2" fillId="0" borderId="10" xfId="2" applyNumberFormat="1" applyFont="1" applyBorder="1" applyAlignment="1">
      <alignment horizontal="center"/>
    </xf>
    <xf numFmtId="3" fontId="2" fillId="0" borderId="23" xfId="2" quotePrefix="1" applyNumberFormat="1" applyFont="1" applyBorder="1" applyAlignment="1">
      <alignment horizontal="center"/>
    </xf>
    <xf numFmtId="0" fontId="2" fillId="0" borderId="23" xfId="2" quotePrefix="1" applyFont="1" applyBorder="1" applyAlignment="1">
      <alignment horizontal="center"/>
    </xf>
    <xf numFmtId="165" fontId="2" fillId="0" borderId="23" xfId="2" quotePrefix="1" applyNumberFormat="1" applyFont="1" applyBorder="1" applyAlignment="1">
      <alignment horizontal="center"/>
    </xf>
    <xf numFmtId="0" fontId="6" fillId="0" borderId="8" xfId="5" applyFont="1" applyBorder="1" applyAlignment="1">
      <alignment horizontal="center" vertical="center" wrapText="1"/>
    </xf>
    <xf numFmtId="164" fontId="2" fillId="3" borderId="8" xfId="5" applyNumberFormat="1" applyFont="1" applyFill="1" applyBorder="1" applyAlignment="1">
      <alignment horizontal="center" vertical="center"/>
    </xf>
    <xf numFmtId="0" fontId="6" fillId="0" borderId="9" xfId="5" applyFont="1" applyBorder="1" applyAlignment="1">
      <alignment horizontal="center" vertical="center" wrapText="1"/>
    </xf>
    <xf numFmtId="164" fontId="2" fillId="3" borderId="9" xfId="5" applyNumberFormat="1" applyFont="1" applyFill="1" applyBorder="1" applyAlignment="1">
      <alignment horizontal="center" vertical="center"/>
    </xf>
    <xf numFmtId="0" fontId="6" fillId="0" borderId="10" xfId="5" applyFont="1" applyBorder="1" applyAlignment="1">
      <alignment horizontal="center" vertical="center" wrapText="1"/>
    </xf>
    <xf numFmtId="164" fontId="2" fillId="3" borderId="10" xfId="5" applyNumberFormat="1" applyFont="1" applyFill="1" applyBorder="1" applyAlignment="1">
      <alignment horizontal="center" vertical="center"/>
    </xf>
    <xf numFmtId="1" fontId="2" fillId="3" borderId="8" xfId="5" applyNumberFormat="1" applyFont="1" applyFill="1" applyBorder="1" applyAlignment="1">
      <alignment horizontal="center" vertical="center"/>
    </xf>
    <xf numFmtId="1" fontId="2" fillId="3" borderId="10" xfId="5" applyNumberFormat="1" applyFont="1" applyFill="1" applyBorder="1" applyAlignment="1">
      <alignment horizontal="center" vertical="center"/>
    </xf>
    <xf numFmtId="0" fontId="7" fillId="2" borderId="11" xfId="5" applyFont="1" applyFill="1" applyBorder="1" applyAlignment="1">
      <alignment horizontal="center" vertical="center"/>
    </xf>
    <xf numFmtId="3" fontId="2" fillId="3" borderId="8" xfId="2" applyNumberFormat="1" applyFont="1" applyFill="1" applyBorder="1" applyAlignment="1">
      <alignment horizontal="right" vertical="center" indent="1"/>
    </xf>
    <xf numFmtId="0" fontId="7" fillId="5" borderId="22" xfId="2" applyFont="1" applyFill="1" applyBorder="1" applyAlignment="1">
      <alignment horizontal="center" vertical="center" wrapText="1"/>
    </xf>
    <xf numFmtId="3" fontId="13" fillId="3" borderId="8" xfId="2" applyNumberFormat="1" applyFont="1" applyFill="1" applyBorder="1" applyAlignment="1">
      <alignment horizontal="right" vertical="center" indent="1"/>
    </xf>
    <xf numFmtId="166" fontId="13" fillId="3" borderId="8" xfId="8" applyNumberFormat="1" applyFont="1" applyFill="1" applyBorder="1" applyAlignment="1">
      <alignment horizontal="right" vertical="center" indent="1"/>
    </xf>
    <xf numFmtId="3" fontId="13" fillId="0" borderId="8" xfId="2" applyNumberFormat="1" applyFont="1" applyBorder="1" applyAlignment="1">
      <alignment horizontal="right" indent="1"/>
    </xf>
    <xf numFmtId="3" fontId="14" fillId="3" borderId="17" xfId="2" applyNumberFormat="1" applyFont="1" applyFill="1" applyBorder="1" applyAlignment="1">
      <alignment horizontal="right" vertical="center" indent="1"/>
    </xf>
    <xf numFmtId="3" fontId="13" fillId="3" borderId="17" xfId="2" applyNumberFormat="1" applyFont="1" applyFill="1" applyBorder="1" applyAlignment="1">
      <alignment horizontal="center" vertical="center"/>
    </xf>
    <xf numFmtId="166" fontId="13" fillId="3" borderId="17" xfId="8" applyNumberFormat="1" applyFont="1" applyFill="1" applyBorder="1" applyAlignment="1">
      <alignment horizontal="right" vertical="center" indent="1"/>
    </xf>
    <xf numFmtId="166" fontId="13" fillId="3" borderId="17" xfId="2" applyNumberFormat="1" applyFont="1" applyFill="1" applyBorder="1" applyAlignment="1">
      <alignment horizontal="center" vertical="center"/>
    </xf>
    <xf numFmtId="3" fontId="13" fillId="0" borderId="15" xfId="2" applyNumberFormat="1" applyFont="1" applyBorder="1" applyAlignment="1">
      <alignment horizontal="center"/>
    </xf>
    <xf numFmtId="3" fontId="13" fillId="3" borderId="17" xfId="2" applyNumberFormat="1" applyFont="1" applyFill="1" applyBorder="1" applyAlignment="1">
      <alignment horizontal="right" vertical="center" indent="1"/>
    </xf>
    <xf numFmtId="1" fontId="2" fillId="3" borderId="8" xfId="5" applyNumberFormat="1" applyFont="1" applyFill="1" applyBorder="1" applyAlignment="1">
      <alignment horizontal="right" vertical="center" indent="1"/>
    </xf>
    <xf numFmtId="1" fontId="2" fillId="0" borderId="0" xfId="2" applyNumberFormat="1" applyFont="1"/>
    <xf numFmtId="1" fontId="2" fillId="3" borderId="9" xfId="5" applyNumberFormat="1" applyFont="1" applyFill="1" applyBorder="1" applyAlignment="1">
      <alignment horizontal="right" vertical="center" indent="1"/>
    </xf>
    <xf numFmtId="1" fontId="2" fillId="3" borderId="10" xfId="5" applyNumberFormat="1" applyFont="1" applyFill="1" applyBorder="1" applyAlignment="1">
      <alignment horizontal="right" vertical="center" indent="1"/>
    </xf>
    <xf numFmtId="0" fontId="6" fillId="0" borderId="26" xfId="5" applyFont="1" applyBorder="1" applyAlignment="1">
      <alignment vertical="center" wrapText="1"/>
    </xf>
    <xf numFmtId="1" fontId="2" fillId="3" borderId="26" xfId="5" applyNumberFormat="1" applyFont="1" applyFill="1" applyBorder="1" applyAlignment="1">
      <alignment horizontal="right" vertical="center" indent="1"/>
    </xf>
    <xf numFmtId="0" fontId="6" fillId="0" borderId="23" xfId="5" applyFont="1" applyBorder="1" applyAlignment="1">
      <alignment vertical="center" wrapText="1"/>
    </xf>
    <xf numFmtId="1" fontId="2" fillId="3" borderId="23" xfId="5" applyNumberFormat="1" applyFont="1" applyFill="1" applyBorder="1" applyAlignment="1">
      <alignment horizontal="right" vertical="center" indent="1"/>
    </xf>
    <xf numFmtId="0" fontId="7" fillId="2" borderId="22" xfId="2" applyFont="1" applyFill="1" applyBorder="1" applyAlignment="1">
      <alignment horizontal="center" vertical="center" wrapText="1"/>
    </xf>
    <xf numFmtId="167" fontId="2" fillId="3" borderId="10" xfId="5" applyNumberFormat="1" applyFont="1" applyFill="1" applyBorder="1" applyAlignment="1">
      <alignment horizontal="right" vertical="center" indent="1"/>
    </xf>
    <xf numFmtId="167" fontId="2" fillId="3" borderId="9" xfId="5" applyNumberFormat="1" applyFont="1" applyFill="1" applyBorder="1" applyAlignment="1">
      <alignment horizontal="right" vertical="center" indent="1"/>
    </xf>
    <xf numFmtId="0" fontId="19" fillId="0" borderId="0" xfId="9" applyFont="1"/>
    <xf numFmtId="0" fontId="2" fillId="0" borderId="0" xfId="5" applyFont="1"/>
    <xf numFmtId="0" fontId="9" fillId="0" borderId="0" xfId="5" applyFont="1"/>
    <xf numFmtId="0" fontId="7" fillId="6" borderId="12" xfId="5" applyFont="1" applyFill="1" applyBorder="1" applyAlignment="1">
      <alignment horizontal="center" vertical="center" wrapText="1"/>
    </xf>
    <xf numFmtId="0" fontId="7" fillId="6" borderId="22" xfId="5" applyFont="1" applyFill="1" applyBorder="1" applyAlignment="1">
      <alignment horizontal="center" vertical="center" wrapText="1"/>
    </xf>
    <xf numFmtId="0" fontId="19" fillId="0" borderId="0" xfId="5" applyFont="1" applyAlignment="1">
      <alignment horizontal="center"/>
    </xf>
    <xf numFmtId="0" fontId="2" fillId="3" borderId="8" xfId="5" applyFont="1" applyFill="1" applyBorder="1" applyAlignment="1">
      <alignment horizontal="right" vertical="center" indent="2"/>
    </xf>
    <xf numFmtId="164" fontId="2" fillId="3" borderId="8" xfId="5" applyNumberFormat="1" applyFont="1" applyFill="1" applyBorder="1" applyAlignment="1">
      <alignment horizontal="right" indent="2"/>
    </xf>
    <xf numFmtId="168" fontId="2" fillId="0" borderId="0" xfId="5" applyNumberFormat="1" applyFont="1"/>
    <xf numFmtId="0" fontId="2" fillId="3" borderId="9" xfId="5" applyFont="1" applyFill="1" applyBorder="1" applyAlignment="1">
      <alignment horizontal="right" vertical="center" indent="2"/>
    </xf>
    <xf numFmtId="0" fontId="2" fillId="3" borderId="28" xfId="5" applyFont="1" applyFill="1" applyBorder="1" applyAlignment="1">
      <alignment horizontal="right" vertical="center" indent="2"/>
    </xf>
    <xf numFmtId="164" fontId="2" fillId="3" borderId="17" xfId="5" applyNumberFormat="1" applyFont="1" applyFill="1" applyBorder="1" applyAlignment="1">
      <alignment horizontal="right" indent="2"/>
    </xf>
    <xf numFmtId="0" fontId="2" fillId="0" borderId="4" xfId="5" applyFont="1" applyBorder="1" applyAlignment="1">
      <alignment horizontal="left" vertical="center" wrapText="1"/>
    </xf>
    <xf numFmtId="0" fontId="2" fillId="0" borderId="4" xfId="5" applyFont="1" applyBorder="1" applyAlignment="1">
      <alignment vertical="center"/>
    </xf>
    <xf numFmtId="0" fontId="2" fillId="0" borderId="0" xfId="5" applyFont="1" applyAlignment="1">
      <alignment vertical="center"/>
    </xf>
    <xf numFmtId="0" fontId="7" fillId="5" borderId="12" xfId="5" applyFont="1" applyFill="1" applyBorder="1" applyAlignment="1">
      <alignment horizontal="distributed" vertical="distributed"/>
    </xf>
    <xf numFmtId="0" fontId="7" fillId="5" borderId="22" xfId="5" applyFont="1" applyFill="1" applyBorder="1" applyAlignment="1">
      <alignment horizontal="distributed" vertical="distributed"/>
    </xf>
    <xf numFmtId="0" fontId="20" fillId="3" borderId="8" xfId="5" applyFont="1" applyFill="1" applyBorder="1" applyAlignment="1">
      <alignment horizontal="right" vertical="center" indent="2"/>
    </xf>
    <xf numFmtId="0" fontId="2" fillId="3" borderId="8" xfId="5" applyFont="1" applyFill="1" applyBorder="1" applyAlignment="1">
      <alignment horizontal="right" indent="1"/>
    </xf>
    <xf numFmtId="0" fontId="20" fillId="3" borderId="9" xfId="5" applyFont="1" applyFill="1" applyBorder="1" applyAlignment="1">
      <alignment horizontal="right" vertical="center" indent="2"/>
    </xf>
    <xf numFmtId="0" fontId="20" fillId="3" borderId="28" xfId="5" applyFont="1" applyFill="1" applyBorder="1" applyAlignment="1">
      <alignment horizontal="right" vertical="center" indent="2"/>
    </xf>
    <xf numFmtId="0" fontId="2" fillId="3" borderId="17" xfId="5" applyFont="1" applyFill="1" applyBorder="1"/>
    <xf numFmtId="167" fontId="2" fillId="3" borderId="17" xfId="5" applyNumberFormat="1" applyFont="1" applyFill="1" applyBorder="1" applyAlignment="1">
      <alignment horizontal="right" indent="2"/>
    </xf>
    <xf numFmtId="0" fontId="2" fillId="3" borderId="17" xfId="5" applyFont="1" applyFill="1" applyBorder="1" applyAlignment="1">
      <alignment horizontal="center"/>
    </xf>
    <xf numFmtId="0" fontId="7" fillId="6" borderId="16" xfId="5" applyFont="1" applyFill="1" applyBorder="1" applyAlignment="1">
      <alignment horizontal="center" vertical="center" wrapText="1"/>
    </xf>
    <xf numFmtId="0" fontId="7" fillId="6" borderId="15" xfId="5" applyFont="1" applyFill="1" applyBorder="1" applyAlignment="1">
      <alignment horizontal="center" vertical="center" wrapText="1"/>
    </xf>
    <xf numFmtId="0" fontId="21" fillId="0" borderId="8" xfId="5" applyFont="1" applyBorder="1" applyAlignment="1">
      <alignment vertical="center" wrapText="1"/>
    </xf>
    <xf numFmtId="2" fontId="2" fillId="0" borderId="8" xfId="9" applyNumberFormat="1" applyFont="1" applyBorder="1" applyAlignment="1">
      <alignment horizontal="center" vertical="center"/>
    </xf>
    <xf numFmtId="0" fontId="21" fillId="0" borderId="9" xfId="5" applyFont="1" applyBorder="1" applyAlignment="1">
      <alignment vertical="center" wrapText="1"/>
    </xf>
    <xf numFmtId="2" fontId="2" fillId="0" borderId="9" xfId="9" applyNumberFormat="1" applyFont="1" applyBorder="1" applyAlignment="1">
      <alignment horizontal="center" vertical="center"/>
    </xf>
    <xf numFmtId="0" fontId="21" fillId="0" borderId="9" xfId="5" applyFont="1" applyBorder="1" applyAlignment="1">
      <alignment horizontal="left" vertical="center" wrapText="1" indent="1"/>
    </xf>
    <xf numFmtId="2" fontId="19" fillId="0" borderId="9" xfId="9" applyNumberFormat="1" applyFont="1" applyBorder="1" applyAlignment="1">
      <alignment horizontal="center" vertical="center"/>
    </xf>
    <xf numFmtId="2" fontId="2" fillId="0" borderId="10" xfId="9" applyNumberFormat="1" applyFont="1" applyBorder="1" applyAlignment="1">
      <alignment horizontal="center" vertical="center"/>
    </xf>
    <xf numFmtId="2" fontId="2" fillId="0" borderId="0" xfId="5" applyNumberFormat="1" applyFont="1" applyAlignment="1">
      <alignment vertical="center"/>
    </xf>
    <xf numFmtId="2" fontId="19" fillId="0" borderId="0" xfId="9" applyNumberFormat="1" applyFont="1" applyAlignment="1">
      <alignment horizontal="right" vertical="center" indent="1"/>
    </xf>
    <xf numFmtId="3" fontId="23" fillId="3" borderId="8" xfId="5" applyNumberFormat="1" applyFont="1" applyFill="1" applyBorder="1" applyAlignment="1">
      <alignment horizontal="center" vertical="center"/>
    </xf>
    <xf numFmtId="3" fontId="23" fillId="3" borderId="8" xfId="5" applyNumberFormat="1" applyFont="1" applyFill="1" applyBorder="1" applyAlignment="1">
      <alignment horizontal="right" vertical="center" indent="3"/>
    </xf>
    <xf numFmtId="3" fontId="23" fillId="3" borderId="9" xfId="5" applyNumberFormat="1" applyFont="1" applyFill="1" applyBorder="1" applyAlignment="1">
      <alignment horizontal="center" vertical="center"/>
    </xf>
    <xf numFmtId="3" fontId="23" fillId="3" borderId="9" xfId="5" applyNumberFormat="1" applyFont="1" applyFill="1" applyBorder="1" applyAlignment="1">
      <alignment horizontal="right" vertical="center" indent="3"/>
    </xf>
    <xf numFmtId="0" fontId="24" fillId="3" borderId="16" xfId="5" applyFont="1" applyFill="1" applyBorder="1" applyAlignment="1">
      <alignment horizontal="center" vertical="center"/>
    </xf>
    <xf numFmtId="3" fontId="23" fillId="3" borderId="17" xfId="5" applyNumberFormat="1" applyFont="1" applyFill="1" applyBorder="1" applyAlignment="1">
      <alignment horizontal="right" vertical="center" indent="3"/>
    </xf>
    <xf numFmtId="3" fontId="20" fillId="3" borderId="8" xfId="5" applyNumberFormat="1" applyFont="1" applyFill="1" applyBorder="1" applyAlignment="1">
      <alignment horizontal="center" vertical="center"/>
    </xf>
    <xf numFmtId="3" fontId="20" fillId="3" borderId="8" xfId="5" applyNumberFormat="1" applyFont="1" applyFill="1" applyBorder="1" applyAlignment="1">
      <alignment horizontal="right" vertical="center" indent="3"/>
    </xf>
    <xf numFmtId="3" fontId="20" fillId="3" borderId="9" xfId="5" applyNumberFormat="1" applyFont="1" applyFill="1" applyBorder="1" applyAlignment="1">
      <alignment horizontal="center" vertical="center"/>
    </xf>
    <xf numFmtId="3" fontId="20" fillId="3" borderId="9" xfId="5" applyNumberFormat="1" applyFont="1" applyFill="1" applyBorder="1" applyAlignment="1">
      <alignment horizontal="right" vertical="center" indent="3"/>
    </xf>
    <xf numFmtId="2" fontId="2" fillId="0" borderId="8" xfId="5" applyNumberFormat="1" applyFont="1" applyBorder="1" applyAlignment="1">
      <alignment horizontal="right" vertical="distributed" indent="2"/>
    </xf>
    <xf numFmtId="2" fontId="2" fillId="0" borderId="0" xfId="5" applyNumberFormat="1" applyFont="1" applyAlignment="1">
      <alignment horizontal="center" vertical="distributed"/>
    </xf>
    <xf numFmtId="2" fontId="2" fillId="0" borderId="9" xfId="5" applyNumberFormat="1" applyFont="1" applyBorder="1" applyAlignment="1">
      <alignment horizontal="right" vertical="distributed" indent="2"/>
    </xf>
    <xf numFmtId="2" fontId="2" fillId="0" borderId="0" xfId="5" applyNumberFormat="1" applyFont="1" applyAlignment="1">
      <alignment vertical="distributed"/>
    </xf>
    <xf numFmtId="0" fontId="2" fillId="0" borderId="0" xfId="5" applyFont="1" applyAlignment="1">
      <alignment vertical="distributed"/>
    </xf>
    <xf numFmtId="2" fontId="2" fillId="0" borderId="0" xfId="5" applyNumberFormat="1" applyFont="1"/>
    <xf numFmtId="0" fontId="2" fillId="0" borderId="0" xfId="5" applyFont="1" applyAlignment="1">
      <alignment horizontal="right" vertical="top" wrapText="1"/>
    </xf>
    <xf numFmtId="0" fontId="2" fillId="3" borderId="8" xfId="5" applyFont="1" applyFill="1" applyBorder="1" applyAlignment="1">
      <alignment horizontal="center" vertical="center"/>
    </xf>
    <xf numFmtId="3" fontId="2" fillId="3" borderId="8" xfId="5" applyNumberFormat="1" applyFont="1" applyFill="1" applyBorder="1" applyAlignment="1">
      <alignment horizontal="right" vertical="center" indent="2"/>
    </xf>
    <xf numFmtId="0" fontId="2" fillId="3" borderId="9" xfId="5" applyFont="1" applyFill="1" applyBorder="1" applyAlignment="1">
      <alignment horizontal="center" vertical="center"/>
    </xf>
    <xf numFmtId="0" fontId="2" fillId="3" borderId="28" xfId="5" applyFont="1" applyFill="1" applyBorder="1" applyAlignment="1">
      <alignment horizontal="center" vertical="center"/>
    </xf>
    <xf numFmtId="3" fontId="2" fillId="3" borderId="17" xfId="5" applyNumberFormat="1" applyFont="1" applyFill="1" applyBorder="1" applyAlignment="1">
      <alignment horizontal="right" vertical="center" indent="2"/>
    </xf>
    <xf numFmtId="0" fontId="7" fillId="5" borderId="12" xfId="5" applyFont="1" applyFill="1" applyBorder="1" applyAlignment="1">
      <alignment horizontal="center" vertical="distributed"/>
    </xf>
    <xf numFmtId="0" fontId="7" fillId="5" borderId="13" xfId="5" applyFont="1" applyFill="1" applyBorder="1" applyAlignment="1">
      <alignment horizontal="center" vertical="distributed"/>
    </xf>
    <xf numFmtId="0" fontId="7" fillId="5" borderId="22" xfId="5" applyFont="1" applyFill="1" applyBorder="1" applyAlignment="1">
      <alignment horizontal="center" vertical="distributed"/>
    </xf>
    <xf numFmtId="0" fontId="20" fillId="3" borderId="8" xfId="5" applyFont="1" applyFill="1" applyBorder="1" applyAlignment="1">
      <alignment horizontal="center" vertical="center"/>
    </xf>
    <xf numFmtId="3" fontId="20" fillId="3" borderId="8" xfId="5" applyNumberFormat="1" applyFont="1" applyFill="1" applyBorder="1" applyAlignment="1">
      <alignment horizontal="right" vertical="center" indent="2"/>
    </xf>
    <xf numFmtId="167" fontId="2" fillId="3" borderId="8" xfId="5" applyNumberFormat="1" applyFont="1" applyFill="1" applyBorder="1" applyAlignment="1">
      <alignment horizontal="center" vertical="center"/>
    </xf>
    <xf numFmtId="4" fontId="2" fillId="3" borderId="8" xfId="5" applyNumberFormat="1" applyFont="1" applyFill="1" applyBorder="1" applyAlignment="1">
      <alignment horizontal="right" vertical="center" indent="2"/>
    </xf>
    <xf numFmtId="0" fontId="20" fillId="3" borderId="9" xfId="5" applyFont="1" applyFill="1" applyBorder="1" applyAlignment="1">
      <alignment horizontal="center" vertical="center"/>
    </xf>
    <xf numFmtId="0" fontId="20" fillId="3" borderId="28" xfId="5" applyFont="1" applyFill="1" applyBorder="1" applyAlignment="1">
      <alignment horizontal="center" vertical="center"/>
    </xf>
    <xf numFmtId="3" fontId="20" fillId="3" borderId="17" xfId="5" applyNumberFormat="1" applyFont="1" applyFill="1" applyBorder="1" applyAlignment="1">
      <alignment horizontal="right" vertical="center" indent="2"/>
    </xf>
    <xf numFmtId="167" fontId="2" fillId="3" borderId="17" xfId="5" applyNumberFormat="1" applyFont="1" applyFill="1" applyBorder="1" applyAlignment="1">
      <alignment horizontal="center" vertical="center"/>
    </xf>
    <xf numFmtId="164" fontId="2" fillId="3" borderId="17" xfId="5" applyNumberFormat="1" applyFont="1" applyFill="1" applyBorder="1" applyAlignment="1">
      <alignment horizontal="center" vertical="center"/>
    </xf>
    <xf numFmtId="164" fontId="2" fillId="3" borderId="17" xfId="5" applyNumberFormat="1" applyFont="1" applyFill="1" applyBorder="1" applyAlignment="1">
      <alignment horizontal="right" vertical="center" indent="2"/>
    </xf>
    <xf numFmtId="2" fontId="19" fillId="0" borderId="9" xfId="9" applyNumberFormat="1" applyFont="1" applyBorder="1" applyAlignment="1">
      <alignment horizontal="right" vertical="center" indent="2"/>
    </xf>
    <xf numFmtId="0" fontId="2" fillId="0" borderId="0" xfId="5" quotePrefix="1" applyFont="1"/>
    <xf numFmtId="0" fontId="4" fillId="0" borderId="0" xfId="5"/>
    <xf numFmtId="0" fontId="26" fillId="0" borderId="0" xfId="5" applyFont="1"/>
    <xf numFmtId="0" fontId="27" fillId="6" borderId="22" xfId="5" applyFont="1" applyFill="1" applyBorder="1" applyAlignment="1">
      <alignment horizontal="center" vertical="center" wrapText="1"/>
    </xf>
    <xf numFmtId="164" fontId="4" fillId="3" borderId="8" xfId="5" applyNumberFormat="1" applyFill="1" applyBorder="1" applyAlignment="1">
      <alignment horizontal="right" vertical="center" indent="2"/>
    </xf>
    <xf numFmtId="0" fontId="4" fillId="3" borderId="8" xfId="5" applyFill="1" applyBorder="1" applyAlignment="1">
      <alignment horizontal="right" vertical="center" indent="2"/>
    </xf>
    <xf numFmtId="164" fontId="4" fillId="3" borderId="9" xfId="5" applyNumberFormat="1" applyFill="1" applyBorder="1" applyAlignment="1">
      <alignment horizontal="right" vertical="center" indent="2"/>
    </xf>
    <xf numFmtId="0" fontId="4" fillId="3" borderId="9" xfId="5" applyFill="1" applyBorder="1" applyAlignment="1">
      <alignment horizontal="right" vertical="center" indent="2"/>
    </xf>
    <xf numFmtId="164" fontId="4" fillId="3" borderId="28" xfId="5" applyNumberFormat="1" applyFill="1" applyBorder="1" applyAlignment="1">
      <alignment horizontal="right" vertical="center" indent="2"/>
    </xf>
    <xf numFmtId="0" fontId="4" fillId="3" borderId="28" xfId="5" applyFill="1" applyBorder="1" applyAlignment="1">
      <alignment horizontal="right" vertical="center" indent="2"/>
    </xf>
    <xf numFmtId="0" fontId="4" fillId="3" borderId="17" xfId="5" applyFill="1" applyBorder="1" applyAlignment="1">
      <alignment horizontal="right" vertical="center" indent="2"/>
    </xf>
    <xf numFmtId="0" fontId="25" fillId="0" borderId="4" xfId="5" applyFont="1" applyBorder="1" applyAlignment="1">
      <alignment horizontal="left" vertical="center" wrapText="1"/>
    </xf>
    <xf numFmtId="0" fontId="25" fillId="0" borderId="4" xfId="5" applyFont="1" applyBorder="1" applyAlignment="1">
      <alignment vertical="center"/>
    </xf>
    <xf numFmtId="0" fontId="27" fillId="6" borderId="11" xfId="5" applyFont="1" applyFill="1" applyBorder="1" applyAlignment="1">
      <alignment horizontal="center" vertical="center" wrapText="1"/>
    </xf>
    <xf numFmtId="0" fontId="27" fillId="6" borderId="12" xfId="5" applyFont="1" applyFill="1" applyBorder="1" applyAlignment="1">
      <alignment horizontal="center" vertical="center" wrapText="1"/>
    </xf>
    <xf numFmtId="0" fontId="27" fillId="5" borderId="12" xfId="5" applyFont="1" applyFill="1" applyBorder="1" applyAlignment="1">
      <alignment horizontal="center" vertical="center" wrapText="1"/>
    </xf>
    <xf numFmtId="0" fontId="27" fillId="5" borderId="22" xfId="5" applyFont="1" applyFill="1" applyBorder="1" applyAlignment="1">
      <alignment horizontal="center" vertical="center" wrapText="1"/>
    </xf>
    <xf numFmtId="0" fontId="31" fillId="0" borderId="0" xfId="5" applyFont="1"/>
    <xf numFmtId="164" fontId="32" fillId="3" borderId="8" xfId="5" applyNumberFormat="1" applyFont="1" applyFill="1" applyBorder="1" applyAlignment="1">
      <alignment horizontal="right" vertical="center" indent="2"/>
    </xf>
    <xf numFmtId="0" fontId="32" fillId="3" borderId="8" xfId="5" applyFont="1" applyFill="1" applyBorder="1" applyAlignment="1">
      <alignment horizontal="right" vertical="center" indent="2"/>
    </xf>
    <xf numFmtId="164" fontId="33" fillId="0" borderId="8" xfId="5" applyNumberFormat="1" applyFont="1" applyBorder="1" applyAlignment="1">
      <alignment horizontal="right" indent="2"/>
    </xf>
    <xf numFmtId="1" fontId="33" fillId="0" borderId="8" xfId="5" applyNumberFormat="1" applyFont="1" applyBorder="1" applyAlignment="1">
      <alignment horizontal="right" indent="2"/>
    </xf>
    <xf numFmtId="167" fontId="33" fillId="0" borderId="8" xfId="5" applyNumberFormat="1" applyFont="1" applyBorder="1" applyAlignment="1">
      <alignment horizontal="center"/>
    </xf>
    <xf numFmtId="0" fontId="33" fillId="0" borderId="8" xfId="5" applyFont="1" applyBorder="1" applyAlignment="1">
      <alignment horizontal="right" indent="2"/>
    </xf>
    <xf numFmtId="164" fontId="32" fillId="3" borderId="9" xfId="5" applyNumberFormat="1" applyFont="1" applyFill="1" applyBorder="1" applyAlignment="1">
      <alignment horizontal="right" vertical="center" indent="2"/>
    </xf>
    <xf numFmtId="0" fontId="32" fillId="3" borderId="9" xfId="5" applyFont="1" applyFill="1" applyBorder="1" applyAlignment="1">
      <alignment horizontal="right" vertical="center" indent="2"/>
    </xf>
    <xf numFmtId="1" fontId="33" fillId="0" borderId="9" xfId="5" applyNumberFormat="1" applyFont="1" applyBorder="1" applyAlignment="1">
      <alignment horizontal="right" indent="2"/>
    </xf>
    <xf numFmtId="167" fontId="33" fillId="0" borderId="9" xfId="5" applyNumberFormat="1" applyFont="1" applyBorder="1" applyAlignment="1">
      <alignment horizontal="center"/>
    </xf>
    <xf numFmtId="0" fontId="33" fillId="0" borderId="9" xfId="5" applyFont="1" applyBorder="1" applyAlignment="1">
      <alignment horizontal="right" indent="2"/>
    </xf>
    <xf numFmtId="164" fontId="33" fillId="0" borderId="9" xfId="5" applyNumberFormat="1" applyFont="1" applyBorder="1" applyAlignment="1">
      <alignment horizontal="right" indent="2"/>
    </xf>
    <xf numFmtId="164" fontId="32" fillId="3" borderId="28" xfId="5" applyNumberFormat="1" applyFont="1" applyFill="1" applyBorder="1" applyAlignment="1">
      <alignment horizontal="right" vertical="center" indent="2"/>
    </xf>
    <xf numFmtId="0" fontId="32" fillId="3" borderId="28" xfId="5" applyFont="1" applyFill="1" applyBorder="1" applyAlignment="1">
      <alignment horizontal="right" vertical="center" indent="2"/>
    </xf>
    <xf numFmtId="1" fontId="33" fillId="0" borderId="28" xfId="5" applyNumberFormat="1" applyFont="1" applyBorder="1" applyAlignment="1">
      <alignment horizontal="right" indent="2"/>
    </xf>
    <xf numFmtId="167" fontId="33" fillId="0" borderId="28" xfId="5" applyNumberFormat="1" applyFont="1" applyBorder="1" applyAlignment="1">
      <alignment horizontal="center"/>
    </xf>
    <xf numFmtId="0" fontId="33" fillId="0" borderId="28" xfId="5" applyFont="1" applyBorder="1" applyAlignment="1">
      <alignment horizontal="right" indent="2"/>
    </xf>
    <xf numFmtId="164" fontId="33" fillId="0" borderId="28" xfId="5" applyNumberFormat="1" applyFont="1" applyBorder="1" applyAlignment="1">
      <alignment horizontal="right" indent="2"/>
    </xf>
    <xf numFmtId="0" fontId="32" fillId="3" borderId="17" xfId="5" applyFont="1" applyFill="1" applyBorder="1" applyAlignment="1">
      <alignment horizontal="right" vertical="center" indent="2"/>
    </xf>
    <xf numFmtId="1" fontId="34" fillId="0" borderId="17" xfId="5" applyNumberFormat="1" applyFont="1" applyBorder="1" applyAlignment="1">
      <alignment horizontal="right" indent="2"/>
    </xf>
    <xf numFmtId="0" fontId="35" fillId="0" borderId="17" xfId="5" applyFont="1" applyBorder="1" applyAlignment="1">
      <alignment horizontal="center"/>
    </xf>
    <xf numFmtId="167" fontId="33" fillId="0" borderId="17" xfId="5" applyNumberFormat="1" applyFont="1" applyBorder="1" applyAlignment="1">
      <alignment horizontal="center"/>
    </xf>
    <xf numFmtId="164" fontId="33" fillId="0" borderId="17" xfId="5" applyNumberFormat="1" applyFont="1" applyBorder="1" applyAlignment="1">
      <alignment horizontal="right" indent="2"/>
    </xf>
    <xf numFmtId="164" fontId="35" fillId="0" borderId="17" xfId="5" applyNumberFormat="1" applyFont="1" applyBorder="1" applyAlignment="1">
      <alignment horizontal="right" indent="2"/>
    </xf>
    <xf numFmtId="1" fontId="26" fillId="0" borderId="0" xfId="5" applyNumberFormat="1" applyFont="1" applyAlignment="1">
      <alignment horizontal="right" indent="2"/>
    </xf>
    <xf numFmtId="0" fontId="2" fillId="0" borderId="0" xfId="5" applyFont="1" applyAlignment="1">
      <alignment horizontal="center"/>
    </xf>
    <xf numFmtId="167" fontId="4" fillId="0" borderId="0" xfId="5" applyNumberFormat="1" applyAlignment="1">
      <alignment horizontal="center"/>
    </xf>
    <xf numFmtId="164" fontId="4" fillId="0" borderId="0" xfId="5" applyNumberFormat="1" applyAlignment="1">
      <alignment horizontal="right" indent="2"/>
    </xf>
    <xf numFmtId="164" fontId="2" fillId="0" borderId="0" xfId="5" applyNumberFormat="1" applyFont="1" applyAlignment="1">
      <alignment horizontal="right" indent="2"/>
    </xf>
    <xf numFmtId="0" fontId="27" fillId="5" borderId="35" xfId="5" applyFont="1" applyFill="1" applyBorder="1" applyAlignment="1">
      <alignment horizontal="center" vertical="center" wrapText="1"/>
    </xf>
    <xf numFmtId="0" fontId="27" fillId="5" borderId="36" xfId="5" applyFont="1" applyFill="1" applyBorder="1" applyAlignment="1">
      <alignment horizontal="center" vertical="center" wrapText="1"/>
    </xf>
    <xf numFmtId="0" fontId="27" fillId="5" borderId="37" xfId="5" applyFont="1" applyFill="1" applyBorder="1" applyAlignment="1">
      <alignment horizontal="left" vertical="center" wrapText="1" indent="1"/>
    </xf>
    <xf numFmtId="2" fontId="36" fillId="0" borderId="8" xfId="5" applyNumberFormat="1" applyFont="1" applyBorder="1" applyAlignment="1">
      <alignment horizontal="center"/>
    </xf>
    <xf numFmtId="1" fontId="37" fillId="0" borderId="0" xfId="5" applyNumberFormat="1" applyFont="1" applyAlignment="1">
      <alignment horizontal="right" indent="2"/>
    </xf>
    <xf numFmtId="0" fontId="27" fillId="5" borderId="38" xfId="5" applyFont="1" applyFill="1" applyBorder="1" applyAlignment="1">
      <alignment horizontal="left" vertical="center" wrapText="1" indent="1"/>
    </xf>
    <xf numFmtId="2" fontId="36" fillId="0" borderId="39" xfId="5" applyNumberFormat="1" applyFont="1" applyBorder="1" applyAlignment="1">
      <alignment horizontal="center"/>
    </xf>
    <xf numFmtId="0" fontId="36" fillId="0" borderId="0" xfId="5" applyFont="1"/>
    <xf numFmtId="0" fontId="4" fillId="0" borderId="0" xfId="5" quotePrefix="1"/>
    <xf numFmtId="0" fontId="27" fillId="5" borderId="8" xfId="5" applyFont="1" applyFill="1" applyBorder="1" applyAlignment="1">
      <alignment horizontal="left" vertical="center" wrapText="1" indent="1"/>
    </xf>
    <xf numFmtId="164" fontId="32" fillId="3" borderId="8" xfId="5" applyNumberFormat="1" applyFont="1" applyFill="1" applyBorder="1" applyAlignment="1">
      <alignment horizontal="center" vertical="center"/>
    </xf>
    <xf numFmtId="1" fontId="32" fillId="3" borderId="8" xfId="5" applyNumberFormat="1" applyFont="1" applyFill="1" applyBorder="1" applyAlignment="1">
      <alignment horizontal="right" vertical="center" indent="2"/>
    </xf>
    <xf numFmtId="2" fontId="4" fillId="0" borderId="8" xfId="5" applyNumberFormat="1" applyBorder="1" applyAlignment="1">
      <alignment horizontal="right" indent="2"/>
    </xf>
    <xf numFmtId="164" fontId="32" fillId="3" borderId="39" xfId="5" applyNumberFormat="1" applyFont="1" applyFill="1" applyBorder="1" applyAlignment="1">
      <alignment horizontal="center" vertical="center"/>
    </xf>
    <xf numFmtId="1" fontId="32" fillId="3" borderId="39" xfId="5" applyNumberFormat="1" applyFont="1" applyFill="1" applyBorder="1" applyAlignment="1">
      <alignment horizontal="right" vertical="center" indent="2"/>
    </xf>
    <xf numFmtId="0" fontId="4" fillId="0" borderId="0" xfId="5" applyAlignment="1">
      <alignment horizontal="center"/>
    </xf>
    <xf numFmtId="0" fontId="4" fillId="0" borderId="0" xfId="5" applyAlignment="1">
      <alignment horizontal="right" indent="2"/>
    </xf>
    <xf numFmtId="0" fontId="4" fillId="0" borderId="0" xfId="5" applyAlignment="1">
      <alignment horizontal="right" indent="1"/>
    </xf>
    <xf numFmtId="0" fontId="2" fillId="3" borderId="8" xfId="5" applyFont="1" applyFill="1" applyBorder="1" applyAlignment="1">
      <alignment horizontal="right" vertical="center" indent="3"/>
    </xf>
    <xf numFmtId="9" fontId="2" fillId="3" borderId="8" xfId="10" applyFont="1" applyFill="1" applyBorder="1" applyAlignment="1">
      <alignment horizontal="right" vertical="center" indent="3"/>
    </xf>
    <xf numFmtId="0" fontId="2" fillId="3" borderId="39" xfId="5" applyFont="1" applyFill="1" applyBorder="1" applyAlignment="1">
      <alignment horizontal="right" vertical="center" indent="3"/>
    </xf>
    <xf numFmtId="0" fontId="2" fillId="3" borderId="10" xfId="5" applyFont="1" applyFill="1" applyBorder="1" applyAlignment="1">
      <alignment horizontal="right" vertical="center" indent="3"/>
    </xf>
    <xf numFmtId="9" fontId="2" fillId="3" borderId="10" xfId="10" applyFont="1" applyFill="1" applyBorder="1" applyAlignment="1">
      <alignment horizontal="right" vertical="center" indent="3"/>
    </xf>
    <xf numFmtId="0" fontId="20" fillId="3" borderId="8" xfId="5" applyFont="1" applyFill="1" applyBorder="1" applyAlignment="1">
      <alignment horizontal="right" vertical="center" indent="3"/>
    </xf>
    <xf numFmtId="9" fontId="20" fillId="3" borderId="8" xfId="10" applyFont="1" applyFill="1" applyBorder="1" applyAlignment="1">
      <alignment horizontal="right" vertical="center" indent="3"/>
    </xf>
    <xf numFmtId="1" fontId="2" fillId="3" borderId="8" xfId="5" applyNumberFormat="1" applyFont="1" applyFill="1" applyBorder="1" applyAlignment="1">
      <alignment horizontal="right" vertical="center" indent="2"/>
    </xf>
    <xf numFmtId="169" fontId="2" fillId="3" borderId="8" xfId="5" applyNumberFormat="1" applyFont="1" applyFill="1" applyBorder="1" applyAlignment="1">
      <alignment horizontal="center" vertical="center"/>
    </xf>
    <xf numFmtId="0" fontId="20" fillId="3" borderId="39" xfId="5" applyFont="1" applyFill="1" applyBorder="1" applyAlignment="1">
      <alignment horizontal="right" vertical="center" indent="3"/>
    </xf>
    <xf numFmtId="0" fontId="20" fillId="3" borderId="10" xfId="5" applyFont="1" applyFill="1" applyBorder="1" applyAlignment="1">
      <alignment horizontal="right" vertical="center" indent="3"/>
    </xf>
    <xf numFmtId="9" fontId="20" fillId="3" borderId="10" xfId="10" applyFont="1" applyFill="1" applyBorder="1" applyAlignment="1">
      <alignment horizontal="right" vertical="center" indent="3"/>
    </xf>
    <xf numFmtId="0" fontId="21" fillId="0" borderId="39" xfId="5" applyFont="1" applyBorder="1" applyAlignment="1">
      <alignment vertical="center" wrapText="1"/>
    </xf>
    <xf numFmtId="1" fontId="19" fillId="0" borderId="39" xfId="11" applyNumberFormat="1" applyFont="1" applyBorder="1" applyAlignment="1">
      <alignment horizontal="center" vertical="center"/>
    </xf>
    <xf numFmtId="2" fontId="19" fillId="0" borderId="39" xfId="11" applyNumberFormat="1" applyFont="1" applyBorder="1" applyAlignment="1">
      <alignment horizontal="center" vertical="center"/>
    </xf>
    <xf numFmtId="0" fontId="21" fillId="0" borderId="39" xfId="5" applyFont="1" applyBorder="1" applyAlignment="1">
      <alignment horizontal="left" vertical="center" wrapText="1" indent="2"/>
    </xf>
    <xf numFmtId="0" fontId="2" fillId="0" borderId="0" xfId="1" applyFont="1" applyAlignment="1">
      <alignment horizontal="right" vertical="center"/>
    </xf>
    <xf numFmtId="0" fontId="2" fillId="0" borderId="4" xfId="1" applyFont="1" applyBorder="1" applyAlignment="1">
      <alignment horizontal="right" vertical="center" wrapText="1"/>
    </xf>
    <xf numFmtId="0" fontId="3" fillId="0" borderId="0" xfId="1" applyFont="1"/>
    <xf numFmtId="0" fontId="3" fillId="0" borderId="0" xfId="1" applyFont="1" applyAlignment="1">
      <alignment horizontal="right" vertical="top"/>
    </xf>
    <xf numFmtId="0" fontId="7" fillId="4" borderId="41" xfId="2" applyFont="1" applyFill="1" applyBorder="1" applyAlignment="1">
      <alignment horizontal="center" vertical="center" wrapText="1"/>
    </xf>
    <xf numFmtId="0" fontId="7" fillId="5" borderId="41" xfId="2" applyFont="1" applyFill="1" applyBorder="1" applyAlignment="1">
      <alignment horizontal="center" vertical="center" wrapText="1"/>
    </xf>
    <xf numFmtId="0" fontId="7" fillId="5" borderId="42" xfId="2" applyFont="1" applyFill="1" applyBorder="1" applyAlignment="1">
      <alignment horizontal="center" vertical="center" wrapText="1"/>
    </xf>
    <xf numFmtId="0" fontId="2" fillId="0" borderId="8" xfId="2" applyFont="1" applyBorder="1" applyAlignment="1">
      <alignment vertical="center"/>
    </xf>
    <xf numFmtId="3" fontId="2" fillId="0" borderId="8" xfId="2" applyNumberFormat="1" applyFont="1" applyBorder="1" applyAlignment="1">
      <alignment horizontal="right" vertical="center" indent="1"/>
    </xf>
    <xf numFmtId="170" fontId="2" fillId="0" borderId="8" xfId="8" applyNumberFormat="1" applyFont="1" applyBorder="1" applyAlignment="1">
      <alignment horizontal="right" vertical="center" indent="1"/>
    </xf>
    <xf numFmtId="171" fontId="2" fillId="0" borderId="8" xfId="8" applyNumberFormat="1" applyFont="1" applyBorder="1" applyAlignment="1">
      <alignment horizontal="right" vertical="center" indent="1"/>
    </xf>
    <xf numFmtId="0" fontId="3" fillId="0" borderId="0" xfId="1" applyFont="1" applyAlignment="1">
      <alignment horizontal="right"/>
    </xf>
    <xf numFmtId="3" fontId="14" fillId="3" borderId="8" xfId="2" applyNumberFormat="1" applyFont="1" applyFill="1" applyBorder="1" applyAlignment="1">
      <alignment horizontal="right" vertical="center" indent="1"/>
    </xf>
    <xf numFmtId="3" fontId="14" fillId="3" borderId="39" xfId="2" applyNumberFormat="1" applyFont="1" applyFill="1" applyBorder="1" applyAlignment="1">
      <alignment horizontal="right" vertical="center" indent="1"/>
    </xf>
    <xf numFmtId="166" fontId="14" fillId="3" borderId="8" xfId="8" applyNumberFormat="1" applyFont="1" applyFill="1" applyBorder="1" applyAlignment="1">
      <alignment horizontal="right" vertical="center" indent="1"/>
    </xf>
    <xf numFmtId="0" fontId="2" fillId="0" borderId="39" xfId="2" applyFont="1" applyBorder="1" applyAlignment="1">
      <alignment vertical="center"/>
    </xf>
    <xf numFmtId="3" fontId="2" fillId="0" borderId="39" xfId="2" applyNumberFormat="1" applyFont="1" applyBorder="1" applyAlignment="1">
      <alignment horizontal="right" vertical="center" indent="1"/>
    </xf>
    <xf numFmtId="3" fontId="2" fillId="0" borderId="39" xfId="2" applyNumberFormat="1" applyFont="1" applyBorder="1" applyAlignment="1">
      <alignment horizontal="center"/>
    </xf>
    <xf numFmtId="0" fontId="3" fillId="0" borderId="39" xfId="1" applyFont="1" applyBorder="1"/>
    <xf numFmtId="3" fontId="3" fillId="0" borderId="39" xfId="1" applyNumberFormat="1" applyFont="1" applyBorder="1" applyAlignment="1">
      <alignment horizontal="right" indent="1"/>
    </xf>
    <xf numFmtId="3" fontId="2" fillId="0" borderId="28" xfId="2" applyNumberFormat="1" applyFont="1" applyBorder="1" applyAlignment="1">
      <alignment horizontal="center"/>
    </xf>
    <xf numFmtId="3" fontId="2" fillId="0" borderId="17" xfId="2" applyNumberFormat="1" applyFont="1" applyBorder="1" applyAlignment="1">
      <alignment horizontal="center"/>
    </xf>
    <xf numFmtId="166" fontId="14" fillId="3" borderId="17" xfId="8" applyNumberFormat="1" applyFont="1" applyFill="1" applyBorder="1" applyAlignment="1">
      <alignment horizontal="right" vertical="center" indent="1"/>
    </xf>
    <xf numFmtId="166" fontId="14" fillId="3" borderId="17" xfId="2" applyNumberFormat="1" applyFont="1" applyFill="1" applyBorder="1" applyAlignment="1">
      <alignment horizontal="center" vertical="center"/>
    </xf>
    <xf numFmtId="0" fontId="14" fillId="3" borderId="17" xfId="2" applyFont="1" applyFill="1" applyBorder="1" applyAlignment="1">
      <alignment horizontal="center" vertical="center"/>
    </xf>
    <xf numFmtId="1" fontId="2" fillId="0" borderId="0" xfId="2" applyNumberFormat="1" applyFont="1" applyAlignment="1">
      <alignment horizontal="left"/>
    </xf>
    <xf numFmtId="0" fontId="7" fillId="5" borderId="11" xfId="2" applyFont="1" applyFill="1" applyBorder="1" applyAlignment="1">
      <alignment horizontal="center" vertical="center" wrapText="1"/>
    </xf>
    <xf numFmtId="166" fontId="2" fillId="3" borderId="8" xfId="8" applyNumberFormat="1" applyFont="1" applyFill="1" applyBorder="1" applyAlignment="1">
      <alignment horizontal="center" vertical="center"/>
    </xf>
    <xf numFmtId="168" fontId="3" fillId="0" borderId="8" xfId="1" applyNumberFormat="1" applyFont="1" applyBorder="1" applyAlignment="1">
      <alignment horizontal="center"/>
    </xf>
    <xf numFmtId="166" fontId="2" fillId="3" borderId="39" xfId="8" applyNumberFormat="1" applyFont="1" applyFill="1" applyBorder="1" applyAlignment="1">
      <alignment horizontal="center" vertical="center"/>
    </xf>
    <xf numFmtId="166" fontId="2" fillId="7" borderId="17" xfId="8" applyNumberFormat="1" applyFont="1" applyFill="1" applyBorder="1" applyAlignment="1">
      <alignment horizontal="center" vertical="center" wrapText="1"/>
    </xf>
    <xf numFmtId="168" fontId="2" fillId="0" borderId="0" xfId="2" applyNumberFormat="1" applyFont="1"/>
    <xf numFmtId="0" fontId="7" fillId="5" borderId="43" xfId="2" applyFont="1" applyFill="1" applyBorder="1" applyAlignment="1">
      <alignment horizontal="left" vertical="center" wrapText="1"/>
    </xf>
    <xf numFmtId="3" fontId="2" fillId="7" borderId="26" xfId="8" applyNumberFormat="1" applyFont="1" applyFill="1" applyBorder="1" applyAlignment="1">
      <alignment horizontal="center" vertical="center" wrapText="1"/>
    </xf>
    <xf numFmtId="0" fontId="7" fillId="5" borderId="44" xfId="2" applyFont="1" applyFill="1" applyBorder="1" applyAlignment="1">
      <alignment horizontal="left" vertical="center" wrapText="1"/>
    </xf>
    <xf numFmtId="166" fontId="2" fillId="7" borderId="23" xfId="8" applyNumberFormat="1" applyFont="1" applyFill="1" applyBorder="1" applyAlignment="1">
      <alignment horizontal="center" vertical="center" wrapText="1"/>
    </xf>
    <xf numFmtId="0" fontId="7" fillId="5" borderId="17" xfId="2" applyFont="1" applyFill="1" applyBorder="1" applyAlignment="1">
      <alignment horizontal="left" vertical="center" wrapText="1"/>
    </xf>
    <xf numFmtId="0" fontId="7" fillId="5" borderId="11" xfId="2" applyFont="1" applyFill="1" applyBorder="1" applyAlignment="1">
      <alignment horizontal="left" vertical="center" wrapText="1"/>
    </xf>
    <xf numFmtId="168" fontId="2" fillId="7" borderId="17" xfId="8" applyNumberFormat="1" applyFont="1" applyFill="1" applyBorder="1" applyAlignment="1">
      <alignment horizontal="center" vertical="center" wrapText="1"/>
    </xf>
    <xf numFmtId="164" fontId="25" fillId="0" borderId="8" xfId="12" quotePrefix="1" applyNumberFormat="1" applyFont="1" applyBorder="1" applyAlignment="1">
      <alignment horizontal="center" vertical="center"/>
    </xf>
    <xf numFmtId="1" fontId="25" fillId="0" borderId="8" xfId="12" applyNumberFormat="1" applyFont="1" applyBorder="1" applyAlignment="1">
      <alignment horizontal="right" vertical="center" indent="4"/>
    </xf>
    <xf numFmtId="3" fontId="25" fillId="0" borderId="8" xfId="12" applyNumberFormat="1" applyFont="1" applyBorder="1" applyAlignment="1">
      <alignment horizontal="right" vertical="center" indent="3"/>
    </xf>
    <xf numFmtId="164" fontId="25" fillId="0" borderId="39" xfId="12" quotePrefix="1" applyNumberFormat="1" applyFont="1" applyBorder="1" applyAlignment="1">
      <alignment horizontal="center" vertical="center"/>
    </xf>
    <xf numFmtId="1" fontId="25" fillId="0" borderId="39" xfId="12" applyNumberFormat="1" applyFont="1" applyBorder="1" applyAlignment="1">
      <alignment horizontal="right" vertical="center" indent="4"/>
    </xf>
    <xf numFmtId="3" fontId="25" fillId="0" borderId="39" xfId="12" applyNumberFormat="1" applyFont="1" applyBorder="1" applyAlignment="1">
      <alignment horizontal="right" vertical="center" indent="3"/>
    </xf>
    <xf numFmtId="164" fontId="25" fillId="0" borderId="28" xfId="12" quotePrefix="1" applyNumberFormat="1" applyFont="1" applyBorder="1" applyAlignment="1">
      <alignment horizontal="center" vertical="center"/>
    </xf>
    <xf numFmtId="1" fontId="25" fillId="0" borderId="28" xfId="12" applyNumberFormat="1" applyFont="1" applyBorder="1" applyAlignment="1">
      <alignment horizontal="right" vertical="center" indent="4"/>
    </xf>
    <xf numFmtId="3" fontId="25" fillId="0" borderId="28" xfId="12" applyNumberFormat="1" applyFont="1" applyBorder="1" applyAlignment="1">
      <alignment horizontal="right" vertical="center" indent="3"/>
    </xf>
    <xf numFmtId="164" fontId="38" fillId="0" borderId="17" xfId="12" applyNumberFormat="1" applyFont="1" applyBorder="1" applyAlignment="1">
      <alignment horizontal="center" vertical="center"/>
    </xf>
    <xf numFmtId="1" fontId="25" fillId="0" borderId="17" xfId="12" applyNumberFormat="1" applyFont="1" applyBorder="1" applyAlignment="1">
      <alignment horizontal="right" vertical="center" indent="4"/>
    </xf>
    <xf numFmtId="3" fontId="25" fillId="0" borderId="17" xfId="12" applyNumberFormat="1" applyFont="1" applyBorder="1" applyAlignment="1">
      <alignment horizontal="right" vertical="center" indent="3"/>
    </xf>
    <xf numFmtId="0" fontId="27" fillId="5" borderId="47" xfId="5" applyFont="1" applyFill="1" applyBorder="1" applyAlignment="1">
      <alignment horizontal="center" vertical="center" wrapText="1"/>
    </xf>
    <xf numFmtId="0" fontId="27" fillId="5" borderId="48" xfId="5" applyFont="1" applyFill="1" applyBorder="1" applyAlignment="1">
      <alignment horizontal="center" vertical="center" wrapText="1"/>
    </xf>
    <xf numFmtId="0" fontId="39" fillId="0" borderId="0" xfId="13" applyFont="1"/>
    <xf numFmtId="0" fontId="18" fillId="0" borderId="0" xfId="13"/>
    <xf numFmtId="167" fontId="25" fillId="0" borderId="8" xfId="12" applyNumberFormat="1" applyFont="1" applyBorder="1" applyAlignment="1">
      <alignment horizontal="center" vertical="center"/>
    </xf>
    <xf numFmtId="167" fontId="39" fillId="0" borderId="8" xfId="13" applyNumberFormat="1" applyFont="1" applyBorder="1" applyAlignment="1">
      <alignment horizontal="center"/>
    </xf>
    <xf numFmtId="167" fontId="25" fillId="0" borderId="39" xfId="12" applyNumberFormat="1" applyFont="1" applyBorder="1" applyAlignment="1">
      <alignment horizontal="center" vertical="center"/>
    </xf>
    <xf numFmtId="167" fontId="39" fillId="0" borderId="39" xfId="13" applyNumberFormat="1" applyFont="1" applyBorder="1" applyAlignment="1">
      <alignment horizontal="center"/>
    </xf>
    <xf numFmtId="167" fontId="25" fillId="0" borderId="28" xfId="12" applyNumberFormat="1" applyFont="1" applyBorder="1" applyAlignment="1">
      <alignment horizontal="center" vertical="center"/>
    </xf>
    <xf numFmtId="167" fontId="39" fillId="0" borderId="28" xfId="13" applyNumberFormat="1" applyFont="1" applyBorder="1" applyAlignment="1">
      <alignment horizontal="center"/>
    </xf>
    <xf numFmtId="167" fontId="25" fillId="0" borderId="17" xfId="12" applyNumberFormat="1" applyFont="1" applyBorder="1" applyAlignment="1">
      <alignment horizontal="center" vertical="center"/>
    </xf>
    <xf numFmtId="167" fontId="39" fillId="0" borderId="17" xfId="13" applyNumberFormat="1" applyFont="1" applyBorder="1" applyAlignment="1">
      <alignment horizontal="center"/>
    </xf>
    <xf numFmtId="0" fontId="27" fillId="5" borderId="11" xfId="5" applyFont="1" applyFill="1" applyBorder="1" applyAlignment="1">
      <alignment horizontal="center" vertical="center" wrapText="1"/>
    </xf>
    <xf numFmtId="0" fontId="25" fillId="0" borderId="0" xfId="5" applyFont="1" applyAlignment="1">
      <alignment vertical="center"/>
    </xf>
    <xf numFmtId="164" fontId="40" fillId="0" borderId="8" xfId="12" applyNumberFormat="1" applyFont="1" applyBorder="1" applyAlignment="1">
      <alignment horizontal="center"/>
    </xf>
    <xf numFmtId="164" fontId="40" fillId="0" borderId="39" xfId="12" applyNumberFormat="1" applyFont="1" applyBorder="1" applyAlignment="1">
      <alignment horizontal="center"/>
    </xf>
    <xf numFmtId="164" fontId="40" fillId="0" borderId="28" xfId="12" applyNumberFormat="1" applyFont="1" applyBorder="1" applyAlignment="1">
      <alignment horizontal="center"/>
    </xf>
    <xf numFmtId="0" fontId="27" fillId="6" borderId="45" xfId="5" applyFont="1" applyFill="1" applyBorder="1" applyAlignment="1">
      <alignment horizontal="center" vertical="center" wrapText="1"/>
    </xf>
    <xf numFmtId="0" fontId="27" fillId="5" borderId="50" xfId="5" applyFont="1" applyFill="1" applyBorder="1" applyAlignment="1">
      <alignment horizontal="center" vertical="center" wrapText="1"/>
    </xf>
    <xf numFmtId="1" fontId="4" fillId="0" borderId="8" xfId="5" applyNumberFormat="1" applyBorder="1" applyAlignment="1">
      <alignment horizontal="right" indent="2"/>
    </xf>
    <xf numFmtId="0" fontId="4" fillId="0" borderId="8" xfId="5" applyBorder="1" applyAlignment="1">
      <alignment horizontal="right" indent="1"/>
    </xf>
    <xf numFmtId="1" fontId="4" fillId="0" borderId="39" xfId="5" applyNumberFormat="1" applyBorder="1" applyAlignment="1">
      <alignment horizontal="right" indent="2"/>
    </xf>
    <xf numFmtId="164" fontId="4" fillId="0" borderId="39" xfId="5" applyNumberFormat="1" applyBorder="1" applyAlignment="1">
      <alignment horizontal="right" indent="1"/>
    </xf>
    <xf numFmtId="0" fontId="41" fillId="0" borderId="0" xfId="5" applyFont="1" applyAlignment="1">
      <alignment horizontal="justify"/>
    </xf>
    <xf numFmtId="3" fontId="2" fillId="3" borderId="39" xfId="2" applyNumberFormat="1" applyFont="1" applyFill="1" applyBorder="1" applyAlignment="1">
      <alignment horizontal="right" vertical="center" indent="1"/>
    </xf>
    <xf numFmtId="0" fontId="26" fillId="0" borderId="0" xfId="2" applyFont="1"/>
    <xf numFmtId="0" fontId="25" fillId="0" borderId="4" xfId="2" applyFont="1" applyBorder="1" applyAlignment="1">
      <alignment horizontal="left" vertical="center" wrapText="1"/>
    </xf>
    <xf numFmtId="0" fontId="25" fillId="0" borderId="4" xfId="2" applyFont="1" applyBorder="1" applyAlignment="1">
      <alignment vertical="center"/>
    </xf>
    <xf numFmtId="166" fontId="2" fillId="3" borderId="8" xfId="8" applyNumberFormat="1" applyFont="1" applyFill="1" applyBorder="1" applyAlignment="1">
      <alignment horizontal="right" vertical="center" indent="1"/>
    </xf>
    <xf numFmtId="3" fontId="11" fillId="3" borderId="39" xfId="2" applyNumberFormat="1" applyFont="1" applyFill="1" applyBorder="1" applyAlignment="1">
      <alignment horizontal="right" vertical="center" indent="1"/>
    </xf>
    <xf numFmtId="166" fontId="2" fillId="3" borderId="39" xfId="8" applyNumberFormat="1" applyFont="1" applyFill="1" applyBorder="1" applyAlignment="1">
      <alignment horizontal="right" vertical="center" indent="1"/>
    </xf>
    <xf numFmtId="3" fontId="2" fillId="0" borderId="39" xfId="2" applyNumberFormat="1" applyFont="1" applyBorder="1" applyAlignment="1">
      <alignment horizontal="right" indent="1"/>
    </xf>
    <xf numFmtId="3" fontId="2" fillId="3" borderId="17" xfId="2" applyNumberFormat="1" applyFont="1" applyFill="1" applyBorder="1" applyAlignment="1">
      <alignment horizontal="right" vertical="center" indent="1"/>
    </xf>
    <xf numFmtId="166" fontId="2" fillId="3" borderId="17" xfId="8" applyNumberFormat="1" applyFont="1" applyFill="1" applyBorder="1" applyAlignment="1">
      <alignment horizontal="right" vertical="center" indent="1"/>
    </xf>
    <xf numFmtId="166" fontId="2" fillId="3" borderId="17" xfId="2" applyNumberFormat="1" applyFont="1" applyFill="1" applyBorder="1" applyAlignment="1">
      <alignment horizontal="center" vertical="center"/>
    </xf>
    <xf numFmtId="3" fontId="2" fillId="0" borderId="15" xfId="2" applyNumberFormat="1" applyFont="1" applyBorder="1" applyAlignment="1">
      <alignment horizontal="center"/>
    </xf>
    <xf numFmtId="0" fontId="39" fillId="0" borderId="8" xfId="12" applyFont="1" applyBorder="1" applyAlignment="1">
      <alignment horizontal="center"/>
    </xf>
    <xf numFmtId="165" fontId="25" fillId="0" borderId="8" xfId="12" applyNumberFormat="1" applyFont="1" applyBorder="1" applyAlignment="1">
      <alignment horizontal="center" vertical="center"/>
    </xf>
    <xf numFmtId="0" fontId="39" fillId="0" borderId="39" xfId="12" applyFont="1" applyBorder="1" applyAlignment="1">
      <alignment horizontal="center"/>
    </xf>
    <xf numFmtId="0" fontId="39" fillId="0" borderId="28" xfId="12" applyFont="1" applyBorder="1" applyAlignment="1">
      <alignment horizontal="center"/>
    </xf>
    <xf numFmtId="0" fontId="42" fillId="0" borderId="17" xfId="12" applyFont="1" applyBorder="1" applyAlignment="1">
      <alignment horizontal="center"/>
    </xf>
    <xf numFmtId="165" fontId="39" fillId="0" borderId="17" xfId="12" applyNumberFormat="1" applyFont="1" applyBorder="1" applyAlignment="1">
      <alignment horizontal="center" vertical="center"/>
    </xf>
    <xf numFmtId="0" fontId="27" fillId="5" borderId="51" xfId="5" applyFont="1" applyFill="1" applyBorder="1" applyAlignment="1">
      <alignment horizontal="center" vertical="center" wrapText="1"/>
    </xf>
    <xf numFmtId="0" fontId="27" fillId="5" borderId="52" xfId="5" applyFont="1" applyFill="1" applyBorder="1" applyAlignment="1">
      <alignment horizontal="center" vertical="center" wrapText="1"/>
    </xf>
    <xf numFmtId="0" fontId="18" fillId="0" borderId="0" xfId="12"/>
    <xf numFmtId="0" fontId="27" fillId="5" borderId="23" xfId="5" applyFont="1" applyFill="1" applyBorder="1" applyAlignment="1">
      <alignment horizontal="center" vertical="center" wrapText="1"/>
    </xf>
    <xf numFmtId="167" fontId="2" fillId="0" borderId="23" xfId="5" applyNumberFormat="1" applyFont="1" applyBorder="1" applyAlignment="1">
      <alignment horizontal="center"/>
    </xf>
    <xf numFmtId="0" fontId="18" fillId="0" borderId="0" xfId="14"/>
    <xf numFmtId="0" fontId="25" fillId="0" borderId="0" xfId="5" applyFont="1" applyAlignment="1">
      <alignment horizontal="left" vertical="center" wrapText="1"/>
    </xf>
    <xf numFmtId="0" fontId="27" fillId="8" borderId="11" xfId="5" applyFont="1" applyFill="1" applyBorder="1" applyAlignment="1">
      <alignment horizontal="left" vertical="center" wrapText="1" indent="1"/>
    </xf>
    <xf numFmtId="0" fontId="27" fillId="8" borderId="12" xfId="5" applyFont="1" applyFill="1" applyBorder="1" applyAlignment="1">
      <alignment horizontal="center" vertical="center" wrapText="1"/>
    </xf>
    <xf numFmtId="0" fontId="27" fillId="8" borderId="22" xfId="5" applyFont="1" applyFill="1" applyBorder="1" applyAlignment="1">
      <alignment horizontal="center" vertical="center" wrapText="1"/>
    </xf>
    <xf numFmtId="0" fontId="39" fillId="0" borderId="8" xfId="14" applyFont="1" applyBorder="1" applyAlignment="1">
      <alignment horizontal="left" vertical="center" indent="1"/>
    </xf>
    <xf numFmtId="3" fontId="25" fillId="0" borderId="8" xfId="14" applyNumberFormat="1" applyFont="1" applyBorder="1" applyAlignment="1">
      <alignment horizontal="right" vertical="center" indent="2"/>
    </xf>
    <xf numFmtId="0" fontId="39" fillId="0" borderId="39" xfId="14" applyFont="1" applyBorder="1" applyAlignment="1">
      <alignment horizontal="left" vertical="center" indent="1"/>
    </xf>
    <xf numFmtId="3" fontId="25" fillId="0" borderId="39" xfId="14" applyNumberFormat="1" applyFont="1" applyBorder="1" applyAlignment="1">
      <alignment horizontal="right" vertical="center" indent="2"/>
    </xf>
    <xf numFmtId="0" fontId="39" fillId="0" borderId="28" xfId="14" applyFont="1" applyBorder="1" applyAlignment="1">
      <alignment horizontal="left" vertical="center" indent="1"/>
    </xf>
    <xf numFmtId="3" fontId="25" fillId="0" borderId="28" xfId="14" applyNumberFormat="1" applyFont="1" applyBorder="1" applyAlignment="1">
      <alignment horizontal="right" vertical="center" indent="2"/>
    </xf>
    <xf numFmtId="0" fontId="42" fillId="0" borderId="17" xfId="14" applyFont="1" applyBorder="1" applyAlignment="1">
      <alignment horizontal="left" vertical="center" indent="1"/>
    </xf>
    <xf numFmtId="3" fontId="39" fillId="0" borderId="17" xfId="14" applyNumberFormat="1" applyFont="1" applyBorder="1" applyAlignment="1">
      <alignment horizontal="right" vertical="center" indent="2"/>
    </xf>
    <xf numFmtId="0" fontId="43" fillId="0" borderId="8" xfId="14" applyFont="1" applyBorder="1" applyAlignment="1">
      <alignment horizontal="left" vertical="center" indent="1"/>
    </xf>
    <xf numFmtId="172" fontId="25" fillId="0" borderId="8" xfId="14" applyNumberFormat="1" applyFont="1" applyBorder="1" applyAlignment="1">
      <alignment horizontal="right" vertical="center" indent="3"/>
    </xf>
    <xf numFmtId="0" fontId="43" fillId="0" borderId="39" xfId="14" applyFont="1" applyBorder="1" applyAlignment="1">
      <alignment horizontal="left" vertical="center" indent="1"/>
    </xf>
    <xf numFmtId="0" fontId="43" fillId="0" borderId="28" xfId="14" applyFont="1" applyBorder="1" applyAlignment="1">
      <alignment horizontal="left" vertical="center" indent="1"/>
    </xf>
    <xf numFmtId="3" fontId="39" fillId="0" borderId="17" xfId="14" applyNumberFormat="1" applyFont="1" applyBorder="1" applyAlignment="1">
      <alignment horizontal="right" vertical="center" indent="3"/>
    </xf>
    <xf numFmtId="0" fontId="39" fillId="0" borderId="0" xfId="14" applyFont="1"/>
    <xf numFmtId="0" fontId="27" fillId="8" borderId="45" xfId="5" applyFont="1" applyFill="1" applyBorder="1" applyAlignment="1">
      <alignment horizontal="left" vertical="center" wrapText="1" indent="1"/>
    </xf>
    <xf numFmtId="0" fontId="27" fillId="8" borderId="11" xfId="5" applyFont="1" applyFill="1" applyBorder="1" applyAlignment="1">
      <alignment horizontal="center" vertical="center" wrapText="1"/>
    </xf>
    <xf numFmtId="0" fontId="27" fillId="5" borderId="23" xfId="5" applyFont="1" applyFill="1" applyBorder="1" applyAlignment="1">
      <alignment horizontal="left" vertical="center" wrapText="1" indent="1"/>
    </xf>
    <xf numFmtId="167" fontId="39" fillId="0" borderId="23" xfId="14" applyNumberFormat="1" applyFont="1" applyBorder="1" applyAlignment="1">
      <alignment horizontal="center"/>
    </xf>
    <xf numFmtId="165" fontId="25" fillId="0" borderId="8" xfId="14" applyNumberFormat="1" applyFont="1" applyBorder="1" applyAlignment="1">
      <alignment horizontal="center" vertical="center"/>
    </xf>
    <xf numFmtId="0" fontId="44" fillId="5" borderId="37" xfId="5" applyFont="1" applyFill="1" applyBorder="1" applyAlignment="1">
      <alignment horizontal="left" indent="1"/>
    </xf>
    <xf numFmtId="165" fontId="25" fillId="0" borderId="8" xfId="14" applyNumberFormat="1" applyFont="1" applyBorder="1" applyAlignment="1">
      <alignment horizontal="right" vertical="center" indent="3"/>
    </xf>
    <xf numFmtId="0" fontId="44" fillId="5" borderId="56" xfId="5" applyFont="1" applyFill="1" applyBorder="1" applyAlignment="1">
      <alignment horizontal="left" indent="1"/>
    </xf>
    <xf numFmtId="0" fontId="44" fillId="5" borderId="57" xfId="5" applyFont="1" applyFill="1" applyBorder="1" applyAlignment="1">
      <alignment horizontal="left" indent="1"/>
    </xf>
    <xf numFmtId="165" fontId="39" fillId="0" borderId="17" xfId="14" applyNumberFormat="1" applyFont="1" applyBorder="1" applyAlignment="1">
      <alignment horizontal="right" vertical="center" indent="3"/>
    </xf>
    <xf numFmtId="165" fontId="25" fillId="0" borderId="27" xfId="14" applyNumberFormat="1" applyFont="1" applyBorder="1" applyAlignment="1">
      <alignment horizontal="center" vertical="center"/>
    </xf>
    <xf numFmtId="0" fontId="27" fillId="5" borderId="17" xfId="5" applyFont="1" applyFill="1" applyBorder="1" applyAlignment="1">
      <alignment horizontal="left" vertical="center" wrapText="1" indent="1"/>
    </xf>
    <xf numFmtId="165" fontId="39" fillId="0" borderId="17" xfId="14" applyNumberFormat="1" applyFont="1" applyBorder="1" applyAlignment="1">
      <alignment horizontal="center" vertical="center"/>
    </xf>
    <xf numFmtId="0" fontId="42" fillId="0" borderId="0" xfId="14" applyFont="1" applyAlignment="1">
      <alignment horizontal="center"/>
    </xf>
    <xf numFmtId="0" fontId="39" fillId="0" borderId="8" xfId="14" applyFont="1" applyBorder="1" applyAlignment="1">
      <alignment horizontal="center"/>
    </xf>
    <xf numFmtId="167" fontId="39" fillId="0" borderId="0" xfId="14" applyNumberFormat="1" applyFont="1" applyAlignment="1">
      <alignment horizontal="center"/>
    </xf>
    <xf numFmtId="167" fontId="39" fillId="0" borderId="8" xfId="14" applyNumberFormat="1" applyFont="1" applyBorder="1" applyAlignment="1">
      <alignment horizontal="center"/>
    </xf>
    <xf numFmtId="0" fontId="39" fillId="0" borderId="39" xfId="14" applyFont="1" applyBorder="1" applyAlignment="1">
      <alignment horizontal="center"/>
    </xf>
    <xf numFmtId="0" fontId="39" fillId="0" borderId="8" xfId="14" applyFont="1" applyBorder="1" applyAlignment="1">
      <alignment horizontal="left"/>
    </xf>
    <xf numFmtId="3" fontId="25" fillId="0" borderId="8" xfId="14" applyNumberFormat="1" applyFont="1" applyBorder="1" applyAlignment="1">
      <alignment horizontal="right" vertical="center" indent="4"/>
    </xf>
    <xf numFmtId="0" fontId="39" fillId="0" borderId="39" xfId="14" applyFont="1" applyBorder="1" applyAlignment="1">
      <alignment horizontal="left"/>
    </xf>
    <xf numFmtId="0" fontId="39" fillId="0" borderId="28" xfId="14" applyFont="1" applyBorder="1" applyAlignment="1">
      <alignment horizontal="left"/>
    </xf>
    <xf numFmtId="0" fontId="42" fillId="0" borderId="17" xfId="14" applyFont="1" applyBorder="1" applyAlignment="1">
      <alignment horizontal="center"/>
    </xf>
    <xf numFmtId="3" fontId="39" fillId="0" borderId="17" xfId="14" applyNumberFormat="1" applyFont="1" applyBorder="1" applyAlignment="1">
      <alignment horizontal="right" vertical="center" indent="4"/>
    </xf>
    <xf numFmtId="0" fontId="42" fillId="0" borderId="17" xfId="14" applyFont="1" applyBorder="1" applyAlignment="1">
      <alignment horizontal="left"/>
    </xf>
    <xf numFmtId="0" fontId="40" fillId="0" borderId="8" xfId="14" applyFont="1" applyBorder="1" applyAlignment="1">
      <alignment horizontal="left"/>
    </xf>
    <xf numFmtId="3" fontId="40" fillId="0" borderId="8" xfId="14" applyNumberFormat="1" applyFont="1" applyBorder="1" applyAlignment="1">
      <alignment horizontal="right" vertical="center" indent="4"/>
    </xf>
    <xf numFmtId="0" fontId="40" fillId="0" borderId="39" xfId="14" applyFont="1" applyBorder="1" applyAlignment="1">
      <alignment horizontal="left"/>
    </xf>
    <xf numFmtId="0" fontId="40" fillId="0" borderId="28" xfId="14" applyFont="1" applyBorder="1" applyAlignment="1">
      <alignment horizontal="left"/>
    </xf>
    <xf numFmtId="0" fontId="45" fillId="0" borderId="17" xfId="14" applyFont="1" applyBorder="1" applyAlignment="1">
      <alignment horizontal="left"/>
    </xf>
    <xf numFmtId="3" fontId="40" fillId="0" borderId="17" xfId="14" applyNumberFormat="1" applyFont="1" applyBorder="1" applyAlignment="1">
      <alignment horizontal="right" vertical="center" indent="4"/>
    </xf>
    <xf numFmtId="0" fontId="4" fillId="0" borderId="0" xfId="5" applyAlignment="1">
      <alignment horizontal="left"/>
    </xf>
    <xf numFmtId="0" fontId="27" fillId="5" borderId="58" xfId="5" applyFont="1" applyFill="1" applyBorder="1" applyAlignment="1">
      <alignment horizontal="left" vertical="center" wrapText="1"/>
    </xf>
    <xf numFmtId="167" fontId="4" fillId="0" borderId="39" xfId="5" applyNumberFormat="1" applyBorder="1" applyAlignment="1">
      <alignment horizontal="center"/>
    </xf>
    <xf numFmtId="0" fontId="27" fillId="5" borderId="59" xfId="5" applyFont="1" applyFill="1" applyBorder="1" applyAlignment="1">
      <alignment horizontal="left" vertical="center" wrapText="1"/>
    </xf>
    <xf numFmtId="0" fontId="6" fillId="0" borderId="39" xfId="0" applyFont="1" applyBorder="1" applyAlignment="1">
      <alignment horizontal="center" vertical="center" wrapText="1"/>
    </xf>
    <xf numFmtId="164" fontId="2" fillId="3" borderId="39" xfId="0" applyNumberFormat="1" applyFont="1" applyFill="1" applyBorder="1" applyAlignment="1">
      <alignment horizontal="center" vertical="center"/>
    </xf>
    <xf numFmtId="164" fontId="2" fillId="3" borderId="28" xfId="0" applyNumberFormat="1" applyFont="1" applyFill="1" applyBorder="1" applyAlignment="1">
      <alignment horizontal="center" vertical="center"/>
    </xf>
    <xf numFmtId="0" fontId="6" fillId="0" borderId="10" xfId="0" applyFont="1" applyBorder="1" applyAlignment="1">
      <alignment horizontal="center" vertical="center" wrapText="1"/>
    </xf>
    <xf numFmtId="2" fontId="2" fillId="3" borderId="10" xfId="0" applyNumberFormat="1" applyFont="1" applyFill="1" applyBorder="1" applyAlignment="1">
      <alignment horizontal="center" vertical="center"/>
    </xf>
    <xf numFmtId="164" fontId="2" fillId="3" borderId="10" xfId="0" applyNumberFormat="1" applyFont="1" applyFill="1" applyBorder="1" applyAlignment="1">
      <alignment horizontal="center" vertical="center"/>
    </xf>
    <xf numFmtId="0" fontId="6" fillId="0" borderId="8" xfId="0" applyFont="1" applyBorder="1" applyAlignment="1">
      <alignment horizontal="center" vertical="center" wrapText="1"/>
    </xf>
    <xf numFmtId="2" fontId="2" fillId="3" borderId="39" xfId="0" applyNumberFormat="1" applyFont="1" applyFill="1" applyBorder="1" applyAlignment="1">
      <alignment horizontal="center" vertical="center"/>
    </xf>
    <xf numFmtId="3" fontId="2" fillId="7" borderId="17" xfId="8" applyNumberFormat="1" applyFont="1" applyFill="1" applyBorder="1" applyAlignment="1">
      <alignment horizontal="center" vertical="center" wrapText="1"/>
    </xf>
    <xf numFmtId="3" fontId="2" fillId="3" borderId="60" xfId="2" applyNumberFormat="1" applyFont="1" applyFill="1" applyBorder="1" applyAlignment="1">
      <alignment horizontal="right" vertical="center" indent="1"/>
    </xf>
    <xf numFmtId="3" fontId="11" fillId="3" borderId="60" xfId="2" applyNumberFormat="1" applyFont="1" applyFill="1" applyBorder="1" applyAlignment="1">
      <alignment horizontal="right" vertical="center" indent="1"/>
    </xf>
    <xf numFmtId="3" fontId="13" fillId="3" borderId="60" xfId="2" applyNumberFormat="1" applyFont="1" applyFill="1" applyBorder="1" applyAlignment="1">
      <alignment horizontal="right" vertical="center" indent="1"/>
    </xf>
    <xf numFmtId="166" fontId="13" fillId="3" borderId="60" xfId="8" applyNumberFormat="1" applyFont="1" applyFill="1" applyBorder="1" applyAlignment="1">
      <alignment horizontal="right" vertical="center" indent="1"/>
    </xf>
    <xf numFmtId="3" fontId="13" fillId="0" borderId="60" xfId="2" applyNumberFormat="1" applyFont="1" applyBorder="1" applyAlignment="1">
      <alignment horizontal="right" indent="1"/>
    </xf>
    <xf numFmtId="0" fontId="6" fillId="0" borderId="60" xfId="5" applyFont="1" applyBorder="1" applyAlignment="1">
      <alignment vertical="center" wrapText="1"/>
    </xf>
    <xf numFmtId="1" fontId="2" fillId="3" borderId="60" xfId="5" applyNumberFormat="1" applyFont="1" applyFill="1" applyBorder="1" applyAlignment="1">
      <alignment horizontal="right" vertical="center" indent="1"/>
    </xf>
    <xf numFmtId="0" fontId="7" fillId="6" borderId="22" xfId="5" applyFont="1" applyFill="1" applyBorder="1" applyAlignment="1">
      <alignment horizontal="center" vertical="center"/>
    </xf>
    <xf numFmtId="0" fontId="7" fillId="6" borderId="5" xfId="5" applyFont="1" applyFill="1" applyBorder="1" applyAlignment="1">
      <alignment horizontal="center" vertical="center" wrapText="1"/>
    </xf>
    <xf numFmtId="0" fontId="21" fillId="0" borderId="39" xfId="5" applyFont="1" applyBorder="1" applyAlignment="1">
      <alignment vertical="center"/>
    </xf>
    <xf numFmtId="164" fontId="2" fillId="3" borderId="61" xfId="5" applyNumberFormat="1" applyFont="1" applyFill="1" applyBorder="1" applyAlignment="1">
      <alignment horizontal="center" vertical="center"/>
    </xf>
    <xf numFmtId="0" fontId="38" fillId="0" borderId="0" xfId="2" applyFont="1"/>
    <xf numFmtId="3" fontId="49" fillId="3" borderId="10" xfId="2" applyNumberFormat="1" applyFont="1" applyFill="1" applyBorder="1" applyAlignment="1">
      <alignment horizontal="center" vertical="center"/>
    </xf>
    <xf numFmtId="0" fontId="50" fillId="0" borderId="0" xfId="2" applyFont="1"/>
    <xf numFmtId="0" fontId="50" fillId="0" borderId="0" xfId="2" applyFont="1" applyAlignment="1">
      <alignment horizontal="center"/>
    </xf>
    <xf numFmtId="0" fontId="9" fillId="0" borderId="12" xfId="2" applyFont="1" applyBorder="1" applyAlignment="1">
      <alignment horizontal="center" vertical="center" wrapText="1"/>
    </xf>
    <xf numFmtId="0" fontId="2" fillId="0" borderId="4" xfId="2" applyFont="1" applyBorder="1" applyAlignment="1">
      <alignment horizontal="left" vertical="center"/>
    </xf>
    <xf numFmtId="0" fontId="38" fillId="0" borderId="4" xfId="2" applyFont="1" applyBorder="1" applyAlignment="1">
      <alignment horizontal="left" vertical="center"/>
    </xf>
    <xf numFmtId="3" fontId="50" fillId="9" borderId="23" xfId="2" quotePrefix="1" applyNumberFormat="1" applyFont="1" applyFill="1" applyBorder="1" applyAlignment="1">
      <alignment horizontal="center"/>
    </xf>
    <xf numFmtId="0" fontId="2" fillId="0" borderId="0" xfId="2" applyFont="1" applyAlignment="1">
      <alignment horizontal="center"/>
    </xf>
    <xf numFmtId="3" fontId="38" fillId="0" borderId="0" xfId="2" applyNumberFormat="1" applyFont="1"/>
    <xf numFmtId="164" fontId="2" fillId="10" borderId="8" xfId="5" applyNumberFormat="1" applyFont="1" applyFill="1" applyBorder="1" applyAlignment="1">
      <alignment horizontal="center" vertical="center"/>
    </xf>
    <xf numFmtId="3" fontId="3" fillId="10" borderId="8" xfId="2" applyNumberFormat="1" applyFont="1" applyFill="1" applyBorder="1" applyAlignment="1">
      <alignment horizontal="center" vertical="center"/>
    </xf>
    <xf numFmtId="3" fontId="11" fillId="10" borderId="9" xfId="2" applyNumberFormat="1" applyFont="1" applyFill="1" applyBorder="1" applyAlignment="1">
      <alignment horizontal="right" vertical="center" indent="1"/>
    </xf>
    <xf numFmtId="3" fontId="2" fillId="10" borderId="8" xfId="2" applyNumberFormat="1" applyFont="1" applyFill="1" applyBorder="1" applyAlignment="1">
      <alignment horizontal="center"/>
    </xf>
    <xf numFmtId="3" fontId="2" fillId="10" borderId="8" xfId="2" applyNumberFormat="1" applyFont="1" applyFill="1" applyBorder="1" applyAlignment="1">
      <alignment horizontal="right" indent="2"/>
    </xf>
    <xf numFmtId="164" fontId="2" fillId="11" borderId="9" xfId="5" applyNumberFormat="1" applyFont="1" applyFill="1" applyBorder="1" applyAlignment="1">
      <alignment horizontal="center" vertical="center"/>
    </xf>
    <xf numFmtId="170" fontId="3" fillId="3" borderId="8" xfId="15" applyNumberFormat="1" applyFont="1" applyFill="1" applyBorder="1" applyAlignment="1">
      <alignment horizontal="right" vertical="center" indent="1"/>
    </xf>
    <xf numFmtId="9" fontId="2" fillId="0" borderId="23" xfId="15" quotePrefix="1" applyFont="1" applyBorder="1" applyAlignment="1">
      <alignment horizontal="center"/>
    </xf>
    <xf numFmtId="10" fontId="2" fillId="0" borderId="8" xfId="15" applyNumberFormat="1" applyFont="1" applyBorder="1" applyAlignment="1">
      <alignment horizontal="right" indent="1"/>
    </xf>
    <xf numFmtId="3" fontId="3" fillId="11" borderId="8" xfId="2" applyNumberFormat="1" applyFont="1" applyFill="1" applyBorder="1" applyAlignment="1">
      <alignment horizontal="center" vertical="center"/>
    </xf>
    <xf numFmtId="3" fontId="11" fillId="11" borderId="9" xfId="2" applyNumberFormat="1" applyFont="1" applyFill="1" applyBorder="1" applyAlignment="1">
      <alignment horizontal="right" vertical="center" indent="1"/>
    </xf>
    <xf numFmtId="3" fontId="2" fillId="11" borderId="8" xfId="2" applyNumberFormat="1" applyFont="1" applyFill="1" applyBorder="1" applyAlignment="1">
      <alignment horizontal="center"/>
    </xf>
    <xf numFmtId="3" fontId="2" fillId="11" borderId="8" xfId="2" applyNumberFormat="1" applyFont="1" applyFill="1" applyBorder="1" applyAlignment="1">
      <alignment horizontal="right" indent="2"/>
    </xf>
    <xf numFmtId="170" fontId="3" fillId="11" borderId="8" xfId="15" applyNumberFormat="1" applyFont="1" applyFill="1" applyBorder="1" applyAlignment="1">
      <alignment horizontal="right" vertical="center" indent="1"/>
    </xf>
    <xf numFmtId="164" fontId="2" fillId="12" borderId="9" xfId="5" applyNumberFormat="1" applyFont="1" applyFill="1" applyBorder="1" applyAlignment="1">
      <alignment horizontal="center" vertical="center"/>
    </xf>
    <xf numFmtId="3" fontId="3" fillId="12" borderId="8" xfId="2" applyNumberFormat="1" applyFont="1" applyFill="1" applyBorder="1" applyAlignment="1">
      <alignment horizontal="center" vertical="center"/>
    </xf>
    <xf numFmtId="3" fontId="11" fillId="12" borderId="9" xfId="2" applyNumberFormat="1" applyFont="1" applyFill="1" applyBorder="1" applyAlignment="1">
      <alignment horizontal="right" vertical="center" indent="1"/>
    </xf>
    <xf numFmtId="3" fontId="2" fillId="12" borderId="8" xfId="2" applyNumberFormat="1" applyFont="1" applyFill="1" applyBorder="1" applyAlignment="1">
      <alignment horizontal="center"/>
    </xf>
    <xf numFmtId="3" fontId="2" fillId="12" borderId="8" xfId="2" applyNumberFormat="1" applyFont="1" applyFill="1" applyBorder="1" applyAlignment="1">
      <alignment horizontal="right" indent="2"/>
    </xf>
    <xf numFmtId="170" fontId="3" fillId="12" borderId="8" xfId="15" applyNumberFormat="1" applyFont="1" applyFill="1" applyBorder="1" applyAlignment="1">
      <alignment horizontal="right" vertical="center" indent="1"/>
    </xf>
    <xf numFmtId="10" fontId="38" fillId="11" borderId="8" xfId="15" applyNumberFormat="1" applyFont="1" applyFill="1" applyBorder="1" applyAlignment="1">
      <alignment horizontal="right" indent="1"/>
    </xf>
    <xf numFmtId="10" fontId="38" fillId="12" borderId="8" xfId="15" applyNumberFormat="1" applyFont="1" applyFill="1" applyBorder="1" applyAlignment="1">
      <alignment horizontal="right" indent="1"/>
    </xf>
    <xf numFmtId="164" fontId="49" fillId="3" borderId="10" xfId="5" applyNumberFormat="1" applyFont="1" applyFill="1" applyBorder="1" applyAlignment="1">
      <alignment horizontal="center" vertical="center"/>
    </xf>
    <xf numFmtId="164" fontId="2" fillId="3" borderId="60" xfId="0" applyNumberFormat="1" applyFont="1" applyFill="1" applyBorder="1" applyAlignment="1">
      <alignment horizontal="center" vertical="center"/>
    </xf>
    <xf numFmtId="0" fontId="2" fillId="0" borderId="62" xfId="2" applyFont="1" applyBorder="1"/>
    <xf numFmtId="0" fontId="38" fillId="0" borderId="62" xfId="2" applyFont="1" applyBorder="1"/>
    <xf numFmtId="0" fontId="51" fillId="0" borderId="0" xfId="2" applyFont="1"/>
    <xf numFmtId="0" fontId="51" fillId="0" borderId="63" xfId="2" applyFont="1" applyBorder="1"/>
    <xf numFmtId="0" fontId="2" fillId="0" borderId="64" xfId="2" applyFont="1" applyBorder="1"/>
    <xf numFmtId="164" fontId="2" fillId="0" borderId="64" xfId="2" applyNumberFormat="1" applyFont="1" applyBorder="1"/>
    <xf numFmtId="173" fontId="2" fillId="0" borderId="64" xfId="2" applyNumberFormat="1" applyFont="1" applyBorder="1"/>
    <xf numFmtId="0" fontId="52" fillId="0" borderId="64" xfId="2" applyFont="1" applyBorder="1"/>
    <xf numFmtId="0" fontId="52" fillId="0" borderId="0" xfId="2" applyFont="1"/>
    <xf numFmtId="0" fontId="53" fillId="0" borderId="0" xfId="2" quotePrefix="1" applyFont="1"/>
    <xf numFmtId="0" fontId="53" fillId="0" borderId="0" xfId="2" applyFont="1"/>
    <xf numFmtId="0" fontId="54" fillId="0" borderId="0" xfId="2" applyFont="1"/>
    <xf numFmtId="0" fontId="55" fillId="0" borderId="62" xfId="1" applyFont="1" applyBorder="1"/>
    <xf numFmtId="0" fontId="56" fillId="0" borderId="62" xfId="1" applyFont="1" applyBorder="1"/>
    <xf numFmtId="0" fontId="15" fillId="0" borderId="0" xfId="1" applyFont="1"/>
    <xf numFmtId="0" fontId="57" fillId="0" borderId="0" xfId="1" applyFont="1"/>
    <xf numFmtId="3" fontId="59" fillId="3" borderId="39" xfId="2" applyNumberFormat="1" applyFont="1" applyFill="1" applyBorder="1" applyAlignment="1">
      <alignment horizontal="right" vertical="center" indent="1"/>
    </xf>
    <xf numFmtId="3" fontId="59" fillId="3" borderId="8" xfId="2" applyNumberFormat="1" applyFont="1" applyFill="1" applyBorder="1" applyAlignment="1">
      <alignment horizontal="right" vertical="center" indent="1"/>
    </xf>
    <xf numFmtId="166" fontId="59" fillId="3" borderId="8" xfId="8" applyNumberFormat="1" applyFont="1" applyFill="1" applyBorder="1" applyAlignment="1">
      <alignment horizontal="right" vertical="center" indent="1"/>
    </xf>
    <xf numFmtId="2" fontId="3" fillId="0" borderId="0" xfId="1" applyNumberFormat="1" applyFont="1"/>
    <xf numFmtId="9" fontId="3" fillId="0" borderId="0" xfId="1" applyNumberFormat="1" applyFont="1"/>
    <xf numFmtId="166" fontId="3" fillId="0" borderId="0" xfId="15" applyNumberFormat="1" applyFont="1"/>
    <xf numFmtId="10" fontId="3" fillId="0" borderId="0" xfId="15" applyNumberFormat="1" applyFont="1"/>
    <xf numFmtId="10" fontId="3" fillId="0" borderId="0" xfId="1" applyNumberFormat="1" applyFont="1"/>
    <xf numFmtId="0" fontId="60" fillId="0" borderId="0" xfId="1" applyFont="1" applyAlignment="1">
      <alignment horizontal="center" vertical="center" wrapText="1"/>
    </xf>
    <xf numFmtId="167" fontId="2" fillId="3" borderId="8" xfId="15" applyNumberFormat="1" applyFont="1" applyFill="1" applyBorder="1" applyAlignment="1">
      <alignment horizontal="center"/>
    </xf>
    <xf numFmtId="167" fontId="2" fillId="3" borderId="8" xfId="5" applyNumberFormat="1" applyFont="1" applyFill="1" applyBorder="1" applyAlignment="1">
      <alignment horizontal="right" indent="2"/>
    </xf>
    <xf numFmtId="1" fontId="2" fillId="3" borderId="8" xfId="5" applyNumberFormat="1" applyFont="1" applyFill="1" applyBorder="1" applyAlignment="1">
      <alignment horizontal="center"/>
    </xf>
    <xf numFmtId="10" fontId="2" fillId="0" borderId="0" xfId="15" applyNumberFormat="1" applyFont="1"/>
    <xf numFmtId="10" fontId="2" fillId="0" borderId="0" xfId="5" applyNumberFormat="1" applyFont="1"/>
    <xf numFmtId="10" fontId="2" fillId="3" borderId="8" xfId="15" applyNumberFormat="1" applyFont="1" applyFill="1" applyBorder="1" applyAlignment="1">
      <alignment horizontal="center" vertical="center"/>
    </xf>
    <xf numFmtId="10" fontId="2" fillId="3" borderId="8" xfId="15" applyNumberFormat="1" applyFont="1" applyFill="1" applyBorder="1" applyAlignment="1">
      <alignment horizontal="right" vertical="center" indent="2"/>
    </xf>
    <xf numFmtId="174" fontId="2" fillId="0" borderId="0" xfId="5" applyNumberFormat="1" applyFont="1"/>
    <xf numFmtId="0" fontId="60" fillId="0" borderId="0" xfId="1" applyFont="1"/>
    <xf numFmtId="168" fontId="38" fillId="0" borderId="0" xfId="2" applyNumberFormat="1" applyFont="1"/>
    <xf numFmtId="0" fontId="2" fillId="0" borderId="0" xfId="2" quotePrefix="1" applyFont="1"/>
    <xf numFmtId="170" fontId="3" fillId="0" borderId="0" xfId="15" applyNumberFormat="1" applyFont="1"/>
    <xf numFmtId="0" fontId="2" fillId="0" borderId="0" xfId="2" applyFont="1" applyAlignment="1">
      <alignment horizontal="right"/>
    </xf>
    <xf numFmtId="164" fontId="3" fillId="0" borderId="0" xfId="1" applyNumberFormat="1" applyFont="1"/>
    <xf numFmtId="164" fontId="39" fillId="0" borderId="17" xfId="12" applyNumberFormat="1" applyFont="1" applyBorder="1" applyAlignment="1">
      <alignment horizontal="center"/>
    </xf>
    <xf numFmtId="164" fontId="4" fillId="0" borderId="0" xfId="5" applyNumberFormat="1" applyAlignment="1">
      <alignment horizontal="center"/>
    </xf>
    <xf numFmtId="168" fontId="61" fillId="0" borderId="0" xfId="1" applyNumberFormat="1" applyFont="1"/>
    <xf numFmtId="0" fontId="3" fillId="0" borderId="0" xfId="15" applyNumberFormat="1" applyFont="1"/>
    <xf numFmtId="0" fontId="53" fillId="0" borderId="64" xfId="2" quotePrefix="1" applyFont="1" applyBorder="1" applyAlignment="1">
      <alignment horizontal="center" vertical="center"/>
    </xf>
    <xf numFmtId="0" fontId="7" fillId="4" borderId="16" xfId="2" applyFont="1" applyFill="1" applyBorder="1" applyAlignment="1">
      <alignment horizontal="center" vertical="center" wrapText="1"/>
    </xf>
    <xf numFmtId="0" fontId="7" fillId="4" borderId="21" xfId="2" applyFont="1" applyFill="1" applyBorder="1" applyAlignment="1">
      <alignment horizontal="center" vertical="center" wrapText="1"/>
    </xf>
    <xf numFmtId="0" fontId="5" fillId="2" borderId="24" xfId="5" applyFont="1" applyFill="1" applyBorder="1" applyAlignment="1">
      <alignment horizontal="center" vertical="center" wrapText="1"/>
    </xf>
    <xf numFmtId="0" fontId="5" fillId="2" borderId="25" xfId="5" applyFont="1" applyFill="1" applyBorder="1" applyAlignment="1">
      <alignment horizontal="center" vertical="center" wrapText="1"/>
    </xf>
    <xf numFmtId="0" fontId="3" fillId="0" borderId="1" xfId="7" applyFont="1" applyBorder="1" applyAlignment="1">
      <alignment horizontal="left" vertical="center" wrapText="1"/>
    </xf>
    <xf numFmtId="0" fontId="3" fillId="0" borderId="2" xfId="7" applyFont="1" applyBorder="1" applyAlignment="1">
      <alignment horizontal="left" vertical="center" wrapText="1"/>
    </xf>
    <xf numFmtId="0" fontId="3" fillId="0" borderId="3" xfId="7" applyFont="1" applyBorder="1" applyAlignment="1">
      <alignment horizontal="left" vertical="center" wrapText="1"/>
    </xf>
    <xf numFmtId="0" fontId="7" fillId="2" borderId="16" xfId="2" applyFont="1" applyFill="1" applyBorder="1" applyAlignment="1">
      <alignment horizontal="center" vertical="center" wrapText="1"/>
    </xf>
    <xf numFmtId="0" fontId="7" fillId="2" borderId="21" xfId="2" applyFont="1" applyFill="1" applyBorder="1" applyAlignment="1">
      <alignment horizontal="center" vertical="center" wrapText="1"/>
    </xf>
    <xf numFmtId="0" fontId="3" fillId="0" borderId="1" xfId="4" applyFont="1" applyBorder="1" applyAlignment="1">
      <alignment horizontal="left" vertical="center" wrapText="1"/>
    </xf>
    <xf numFmtId="0" fontId="3" fillId="0" borderId="2" xfId="4" applyFont="1" applyBorder="1" applyAlignment="1">
      <alignment horizontal="left" vertical="center" wrapText="1"/>
    </xf>
    <xf numFmtId="0" fontId="3" fillId="0" borderId="3" xfId="4"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3" xfId="1" applyFont="1" applyBorder="1" applyAlignment="1">
      <alignment horizontal="left" vertical="center" wrapText="1"/>
    </xf>
    <xf numFmtId="0" fontId="7" fillId="4" borderId="6" xfId="2" applyFont="1" applyFill="1" applyBorder="1" applyAlignment="1">
      <alignment horizontal="center" vertical="center" wrapText="1"/>
    </xf>
    <xf numFmtId="0" fontId="7" fillId="4" borderId="40" xfId="2" applyFont="1" applyFill="1" applyBorder="1" applyAlignment="1">
      <alignment horizontal="center" vertical="center" wrapText="1"/>
    </xf>
    <xf numFmtId="3" fontId="9" fillId="3" borderId="16" xfId="2" applyNumberFormat="1" applyFont="1" applyFill="1" applyBorder="1" applyAlignment="1">
      <alignment horizontal="center" vertical="center"/>
    </xf>
    <xf numFmtId="3" fontId="9" fillId="3" borderId="15" xfId="2" applyNumberFormat="1" applyFont="1" applyFill="1" applyBorder="1" applyAlignment="1">
      <alignment horizontal="center" vertical="center"/>
    </xf>
    <xf numFmtId="0" fontId="25" fillId="0" borderId="29" xfId="5" applyFont="1" applyBorder="1" applyAlignment="1">
      <alignment horizontal="left" vertical="center" wrapText="1"/>
    </xf>
    <xf numFmtId="0" fontId="25" fillId="0" borderId="30" xfId="5" applyFont="1" applyBorder="1" applyAlignment="1">
      <alignment horizontal="left" vertical="center" wrapText="1"/>
    </xf>
    <xf numFmtId="0" fontId="25" fillId="0" borderId="31" xfId="5" applyFont="1" applyBorder="1" applyAlignment="1">
      <alignment horizontal="left" vertical="center" wrapText="1"/>
    </xf>
    <xf numFmtId="0" fontId="27" fillId="5" borderId="45" xfId="5" applyFont="1" applyFill="1" applyBorder="1" applyAlignment="1">
      <alignment horizontal="center" vertical="center" wrapText="1"/>
    </xf>
    <xf numFmtId="0" fontId="27" fillId="5" borderId="46" xfId="5" applyFont="1" applyFill="1" applyBorder="1" applyAlignment="1">
      <alignment horizontal="center" vertical="center" wrapText="1"/>
    </xf>
    <xf numFmtId="0" fontId="27" fillId="6" borderId="45" xfId="5" applyFont="1" applyFill="1" applyBorder="1" applyAlignment="1">
      <alignment horizontal="center" vertical="center" wrapText="1"/>
    </xf>
    <xf numFmtId="0" fontId="27" fillId="6" borderId="49" xfId="5" applyFont="1" applyFill="1" applyBorder="1" applyAlignment="1">
      <alignment horizontal="center" vertical="center" wrapText="1"/>
    </xf>
    <xf numFmtId="0" fontId="27" fillId="6" borderId="46" xfId="5" applyFont="1" applyFill="1" applyBorder="1" applyAlignment="1">
      <alignment horizontal="center" vertical="center" wrapText="1"/>
    </xf>
    <xf numFmtId="0" fontId="25" fillId="0" borderId="65" xfId="5" applyFont="1" applyBorder="1" applyAlignment="1">
      <alignment horizontal="center" vertical="center"/>
    </xf>
    <xf numFmtId="0" fontId="4" fillId="0" borderId="0" xfId="5" applyAlignment="1">
      <alignment horizontal="center"/>
    </xf>
    <xf numFmtId="0" fontId="25" fillId="0" borderId="14" xfId="5" applyFont="1" applyBorder="1" applyAlignment="1">
      <alignment horizontal="center" vertical="center"/>
    </xf>
    <xf numFmtId="0" fontId="5" fillId="2" borderId="13" xfId="5" applyFont="1" applyFill="1" applyBorder="1" applyAlignment="1">
      <alignment horizontal="center" vertical="center" wrapText="1"/>
    </xf>
    <xf numFmtId="0" fontId="5" fillId="2" borderId="15" xfId="5" applyFont="1" applyFill="1" applyBorder="1" applyAlignment="1">
      <alignment horizontal="center" vertical="center" wrapText="1"/>
    </xf>
    <xf numFmtId="0" fontId="7" fillId="2" borderId="18" xfId="2" applyFont="1" applyFill="1" applyBorder="1" applyAlignment="1">
      <alignment horizontal="center" vertical="center" wrapText="1"/>
    </xf>
    <xf numFmtId="0" fontId="7" fillId="2" borderId="19" xfId="2" applyFont="1" applyFill="1" applyBorder="1" applyAlignment="1">
      <alignment horizontal="center" vertical="center" wrapText="1"/>
    </xf>
    <xf numFmtId="0" fontId="7" fillId="6" borderId="16" xfId="5" applyFont="1" applyFill="1" applyBorder="1" applyAlignment="1">
      <alignment horizontal="center" vertical="center" wrapText="1"/>
    </xf>
    <xf numFmtId="0" fontId="7" fillId="6" borderId="15" xfId="5" applyFont="1" applyFill="1" applyBorder="1" applyAlignment="1">
      <alignment horizontal="center" vertical="center" wrapText="1"/>
    </xf>
    <xf numFmtId="0" fontId="2" fillId="0" borderId="29" xfId="5" applyFont="1" applyBorder="1" applyAlignment="1">
      <alignment horizontal="left" vertical="center" wrapText="1"/>
    </xf>
    <xf numFmtId="0" fontId="2" fillId="0" borderId="30" xfId="5" applyFont="1" applyBorder="1" applyAlignment="1">
      <alignment horizontal="left" vertical="center" wrapText="1"/>
    </xf>
    <xf numFmtId="0" fontId="2" fillId="0" borderId="31" xfId="5" applyFont="1" applyBorder="1" applyAlignment="1">
      <alignment horizontal="left" vertical="center" wrapText="1"/>
    </xf>
    <xf numFmtId="0" fontId="7" fillId="6" borderId="11" xfId="5" applyFont="1" applyFill="1" applyBorder="1" applyAlignment="1">
      <alignment horizontal="center" vertical="center" wrapText="1"/>
    </xf>
    <xf numFmtId="0" fontId="7" fillId="6" borderId="12" xfId="5" applyFont="1" applyFill="1" applyBorder="1" applyAlignment="1">
      <alignment horizontal="center" vertical="center" wrapText="1"/>
    </xf>
    <xf numFmtId="0" fontId="9" fillId="3" borderId="16" xfId="5" applyFont="1" applyFill="1" applyBorder="1" applyAlignment="1">
      <alignment horizontal="center" vertical="center"/>
    </xf>
    <xf numFmtId="0" fontId="9" fillId="3" borderId="15" xfId="5" applyFont="1" applyFill="1" applyBorder="1" applyAlignment="1">
      <alignment horizontal="center" vertical="center"/>
    </xf>
    <xf numFmtId="0" fontId="7" fillId="6" borderId="32" xfId="5" applyFont="1" applyFill="1" applyBorder="1" applyAlignment="1">
      <alignment horizontal="center" vertical="center" wrapText="1"/>
    </xf>
    <xf numFmtId="0" fontId="27" fillId="6" borderId="33" xfId="5" applyFont="1" applyFill="1" applyBorder="1" applyAlignment="1">
      <alignment horizontal="center" vertical="center" wrapText="1"/>
    </xf>
    <xf numFmtId="0" fontId="27" fillId="6" borderId="34" xfId="5" applyFont="1" applyFill="1" applyBorder="1" applyAlignment="1">
      <alignment horizontal="center" vertical="center" wrapText="1"/>
    </xf>
    <xf numFmtId="0" fontId="27" fillId="6" borderId="16" xfId="5" applyFont="1" applyFill="1" applyBorder="1" applyAlignment="1">
      <alignment horizontal="center" vertical="center" wrapText="1"/>
    </xf>
    <xf numFmtId="0" fontId="27" fillId="6" borderId="21" xfId="5" applyFont="1" applyFill="1" applyBorder="1" applyAlignment="1">
      <alignment horizontal="center" vertical="center" wrapText="1"/>
    </xf>
    <xf numFmtId="0" fontId="26" fillId="3" borderId="16" xfId="5" applyFont="1" applyFill="1" applyBorder="1" applyAlignment="1">
      <alignment horizontal="center" vertical="center"/>
    </xf>
    <xf numFmtId="0" fontId="26" fillId="3" borderId="15" xfId="5" applyFont="1" applyFill="1" applyBorder="1" applyAlignment="1">
      <alignment horizontal="center" vertical="center"/>
    </xf>
    <xf numFmtId="0" fontId="28" fillId="0" borderId="29" xfId="5" applyFont="1" applyBorder="1" applyAlignment="1">
      <alignment horizontal="left" vertical="center" wrapText="1"/>
    </xf>
    <xf numFmtId="0" fontId="27" fillId="6" borderId="11" xfId="5" applyFont="1" applyFill="1" applyBorder="1" applyAlignment="1">
      <alignment horizontal="center" vertical="center" wrapText="1"/>
    </xf>
    <xf numFmtId="0" fontId="27" fillId="6" borderId="12" xfId="5" applyFont="1" applyFill="1" applyBorder="1" applyAlignment="1">
      <alignment horizontal="center" vertical="center" wrapText="1"/>
    </xf>
    <xf numFmtId="0" fontId="7" fillId="6" borderId="14" xfId="5" applyFont="1" applyFill="1" applyBorder="1" applyAlignment="1">
      <alignment horizontal="center" vertical="center" wrapText="1"/>
    </xf>
    <xf numFmtId="0" fontId="3" fillId="0" borderId="1" xfId="6" applyFont="1" applyBorder="1" applyAlignment="1">
      <alignment horizontal="left" vertical="center" wrapText="1"/>
    </xf>
    <xf numFmtId="0" fontId="3" fillId="0" borderId="2" xfId="6" applyFont="1" applyBorder="1" applyAlignment="1">
      <alignment horizontal="left" vertical="center" wrapText="1"/>
    </xf>
    <xf numFmtId="0" fontId="3" fillId="0" borderId="3" xfId="6" applyFont="1" applyBorder="1" applyAlignment="1">
      <alignment horizontal="left" vertical="center" wrapText="1"/>
    </xf>
    <xf numFmtId="0" fontId="27" fillId="8" borderId="16" xfId="5" applyFont="1" applyFill="1" applyBorder="1" applyAlignment="1">
      <alignment horizontal="left" vertical="center" wrapText="1"/>
    </xf>
    <xf numFmtId="0" fontId="27" fillId="8" borderId="14" xfId="5" applyFont="1" applyFill="1" applyBorder="1" applyAlignment="1">
      <alignment horizontal="left" vertical="center" wrapText="1"/>
    </xf>
    <xf numFmtId="0" fontId="27" fillId="8" borderId="15" xfId="5" applyFont="1" applyFill="1" applyBorder="1" applyAlignment="1">
      <alignment horizontal="left" vertical="center" wrapText="1"/>
    </xf>
    <xf numFmtId="0" fontId="25" fillId="0" borderId="53" xfId="5" applyFont="1" applyBorder="1" applyAlignment="1">
      <alignment horizontal="left" vertical="center" wrapText="1"/>
    </xf>
    <xf numFmtId="0" fontId="25" fillId="0" borderId="54" xfId="5" applyFont="1" applyBorder="1" applyAlignment="1">
      <alignment horizontal="left" vertical="center" wrapText="1"/>
    </xf>
    <xf numFmtId="0" fontId="25" fillId="0" borderId="55" xfId="5" applyFont="1" applyBorder="1" applyAlignment="1">
      <alignment horizontal="left" vertical="center" wrapText="1"/>
    </xf>
    <xf numFmtId="0" fontId="27" fillId="8" borderId="45" xfId="5" applyFont="1" applyFill="1" applyBorder="1" applyAlignment="1">
      <alignment horizontal="center" vertical="center" wrapText="1"/>
    </xf>
    <xf numFmtId="0" fontId="27" fillId="8" borderId="50" xfId="5" applyFont="1" applyFill="1" applyBorder="1" applyAlignment="1">
      <alignment horizontal="center" vertical="center" wrapText="1"/>
    </xf>
    <xf numFmtId="0" fontId="27" fillId="5" borderId="49" xfId="5" applyFont="1" applyFill="1" applyBorder="1" applyAlignment="1">
      <alignment horizontal="center" vertical="center" wrapText="1"/>
    </xf>
  </cellXfs>
  <cellStyles count="16">
    <cellStyle name="Normal" xfId="0" builtinId="0"/>
    <cellStyle name="Normal 2" xfId="5" xr:uid="{FC96F026-5ACE-4888-B8C6-7243F997B481}"/>
    <cellStyle name="Normál 2 2" xfId="2" xr:uid="{BDFA5990-0480-44F5-96AC-199277D2B11F}"/>
    <cellStyle name="Normál 2 2 2 2 2" xfId="1" xr:uid="{4DEAB105-FDDB-446C-B201-B4033D1429D2}"/>
    <cellStyle name="Normál 2 2 2 3" xfId="3" xr:uid="{AF1E489A-BB5F-4441-9B6D-7C4104868692}"/>
    <cellStyle name="Normál 2 2 2 3 2 2" xfId="6" xr:uid="{3F6C5179-1402-4008-9816-7C10A194D04B}"/>
    <cellStyle name="Normál 2 2 2 4" xfId="7" xr:uid="{0B1A424E-2597-48FC-8F1F-BB59FF426469}"/>
    <cellStyle name="Normál 2 2 2 5 2" xfId="4" xr:uid="{11568BCC-26C6-444B-942F-654D47A88BBE}"/>
    <cellStyle name="Normál_András excel" xfId="9" xr:uid="{F1B8C977-2645-46FD-91A8-78018FDA51C2}"/>
    <cellStyle name="Normál_András excel 2" xfId="11" xr:uid="{3DB65F8B-B3DD-4601-AB30-19923D94483B}"/>
    <cellStyle name="Normál_András excel_2_Egyismérv_megoldás" xfId="12" xr:uid="{629907AE-F7ED-44D8-8D53-E280914611C6}"/>
    <cellStyle name="Normál_András excel_2_Egyismérv_megoldás_1" xfId="14" xr:uid="{FE285516-625F-4BF8-9B7A-06B995E5E4D8}"/>
    <cellStyle name="Normál_koncentráció" xfId="13" xr:uid="{0376C89C-9B80-432A-A765-663CEBBE652E}"/>
    <cellStyle name="Percent" xfId="15" builtinId="5"/>
    <cellStyle name="Percent 2" xfId="10" xr:uid="{BD157979-778A-4349-8BE3-A11565282300}"/>
    <cellStyle name="Százalék 2" xfId="8" xr:uid="{B3EBF53C-C2C5-458A-A227-FF10A9A71ECC}"/>
  </cellStyles>
  <dxfs count="0"/>
  <tableStyles count="0" defaultTableStyle="TableStyleMedium2" defaultPivotStyle="PivotStyleLight16"/>
  <colors>
    <mruColors>
      <color rgb="FF1560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hu-HU"/>
              <a:t>Distorted</a:t>
            </a:r>
            <a:r>
              <a:rPr lang="hu-HU" baseline="0"/>
              <a:t> Distribution (NOT equal bin lenght)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hu-HU"/>
        </a:p>
      </c:txPr>
    </c:title>
    <c:autoTitleDeleted val="0"/>
    <c:plotArea>
      <c:layout>
        <c:manualLayout>
          <c:layoutTarget val="inner"/>
          <c:xMode val="edge"/>
          <c:yMode val="edge"/>
          <c:x val="0.14280314960629922"/>
          <c:y val="0.17171296296296298"/>
          <c:w val="0.82664129483814519"/>
          <c:h val="0.59990048118985129"/>
        </c:manualLayout>
      </c:layout>
      <c:barChart>
        <c:barDir val="col"/>
        <c:grouping val="clustered"/>
        <c:varyColors val="0"/>
        <c:ser>
          <c:idx val="0"/>
          <c:order val="0"/>
          <c:spPr>
            <a:solidFill>
              <a:schemeClr val="accent1"/>
            </a:solidFill>
            <a:ln>
              <a:noFill/>
            </a:ln>
            <a:effectLst/>
          </c:spPr>
          <c:invertIfNegative val="0"/>
          <c:cat>
            <c:multiLvlStrRef>
              <c:f>'E5.1'!$B$26:$C$41</c:f>
              <c:multiLvlStrCache>
                <c:ptCount val="16"/>
                <c:lvl>
                  <c:pt idx="0">
                    <c:v>100</c:v>
                  </c:pt>
                  <c:pt idx="1">
                    <c:v>200</c:v>
                  </c:pt>
                  <c:pt idx="2">
                    <c:v>260</c:v>
                  </c:pt>
                  <c:pt idx="3">
                    <c:v>350</c:v>
                  </c:pt>
                  <c:pt idx="4">
                    <c:v>400</c:v>
                  </c:pt>
                  <c:pt idx="5">
                    <c:v>450</c:v>
                  </c:pt>
                  <c:pt idx="6">
                    <c:v>500</c:v>
                  </c:pt>
                  <c:pt idx="7">
                    <c:v>550</c:v>
                  </c:pt>
                  <c:pt idx="8">
                    <c:v>600</c:v>
                  </c:pt>
                  <c:pt idx="9">
                    <c:v>650</c:v>
                  </c:pt>
                  <c:pt idx="10">
                    <c:v>700</c:v>
                  </c:pt>
                  <c:pt idx="11">
                    <c:v>750</c:v>
                  </c:pt>
                  <c:pt idx="12">
                    <c:v>800</c:v>
                  </c:pt>
                  <c:pt idx="13">
                    <c:v>900</c:v>
                  </c:pt>
                  <c:pt idx="14">
                    <c:v>1,000</c:v>
                  </c:pt>
                  <c:pt idx="15">
                    <c:v>3,646</c:v>
                  </c:pt>
                </c:lvl>
                <c:lvl>
                  <c:pt idx="0">
                    <c:v>0</c:v>
                  </c:pt>
                  <c:pt idx="1">
                    <c:v>100</c:v>
                  </c:pt>
                  <c:pt idx="2">
                    <c:v>200</c:v>
                  </c:pt>
                  <c:pt idx="3">
                    <c:v>260</c:v>
                  </c:pt>
                  <c:pt idx="4">
                    <c:v>350</c:v>
                  </c:pt>
                  <c:pt idx="5">
                    <c:v>400</c:v>
                  </c:pt>
                  <c:pt idx="6">
                    <c:v>450</c:v>
                  </c:pt>
                  <c:pt idx="7">
                    <c:v>500</c:v>
                  </c:pt>
                  <c:pt idx="8">
                    <c:v>550</c:v>
                  </c:pt>
                  <c:pt idx="9">
                    <c:v>600</c:v>
                  </c:pt>
                  <c:pt idx="10">
                    <c:v>650</c:v>
                  </c:pt>
                  <c:pt idx="11">
                    <c:v>700</c:v>
                  </c:pt>
                  <c:pt idx="12">
                    <c:v>750</c:v>
                  </c:pt>
                  <c:pt idx="13">
                    <c:v>800</c:v>
                  </c:pt>
                  <c:pt idx="14">
                    <c:v>900</c:v>
                  </c:pt>
                  <c:pt idx="15">
                    <c:v>1,000</c:v>
                  </c:pt>
                </c:lvl>
              </c:multiLvlStrCache>
            </c:multiLvlStrRef>
          </c:cat>
          <c:val>
            <c:numRef>
              <c:f>'E5.1'!$D$26:$D$41</c:f>
              <c:numCache>
                <c:formatCode>#,##0</c:formatCode>
                <c:ptCount val="16"/>
                <c:pt idx="0">
                  <c:v>142941</c:v>
                </c:pt>
                <c:pt idx="1">
                  <c:v>498412</c:v>
                </c:pt>
                <c:pt idx="2">
                  <c:v>490889</c:v>
                </c:pt>
                <c:pt idx="3">
                  <c:v>1103559</c:v>
                </c:pt>
                <c:pt idx="4">
                  <c:v>493240</c:v>
                </c:pt>
                <c:pt idx="5">
                  <c:v>448101</c:v>
                </c:pt>
                <c:pt idx="6">
                  <c:v>221464</c:v>
                </c:pt>
                <c:pt idx="7">
                  <c:v>275537</c:v>
                </c:pt>
                <c:pt idx="8">
                  <c:v>125073</c:v>
                </c:pt>
                <c:pt idx="9">
                  <c:v>169742</c:v>
                </c:pt>
                <c:pt idx="10">
                  <c:v>80874</c:v>
                </c:pt>
                <c:pt idx="11">
                  <c:v>107676</c:v>
                </c:pt>
                <c:pt idx="12">
                  <c:v>49841</c:v>
                </c:pt>
                <c:pt idx="13">
                  <c:v>100153</c:v>
                </c:pt>
                <c:pt idx="14">
                  <c:v>68179</c:v>
                </c:pt>
                <c:pt idx="15">
                  <c:v>326319</c:v>
                </c:pt>
              </c:numCache>
            </c:numRef>
          </c:val>
          <c:extLst>
            <c:ext xmlns:c16="http://schemas.microsoft.com/office/drawing/2014/chart" uri="{C3380CC4-5D6E-409C-BE32-E72D297353CC}">
              <c16:uniqueId val="{00000000-B2FE-4435-A248-EA8C3AA5A02D}"/>
            </c:ext>
          </c:extLst>
        </c:ser>
        <c:dLbls>
          <c:showLegendKey val="0"/>
          <c:showVal val="0"/>
          <c:showCatName val="0"/>
          <c:showSerName val="0"/>
          <c:showPercent val="0"/>
          <c:showBubbleSize val="0"/>
        </c:dLbls>
        <c:gapWidth val="10"/>
        <c:overlap val="-27"/>
        <c:axId val="1159744079"/>
        <c:axId val="1159733039"/>
      </c:barChart>
      <c:catAx>
        <c:axId val="11597440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1159733039"/>
        <c:crosses val="autoZero"/>
        <c:auto val="1"/>
        <c:lblAlgn val="ctr"/>
        <c:lblOffset val="100"/>
        <c:noMultiLvlLbl val="0"/>
      </c:catAx>
      <c:valAx>
        <c:axId val="115973303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115974407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hu-HU"/>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hu-HU"/>
        </a:p>
      </c:txPr>
    </c:title>
    <c:autoTitleDeleted val="0"/>
    <c:plotArea>
      <c:layout/>
      <c:barChart>
        <c:barDir val="col"/>
        <c:grouping val="clustered"/>
        <c:varyColors val="0"/>
        <c:ser>
          <c:idx val="0"/>
          <c:order val="0"/>
          <c:spPr>
            <a:solidFill>
              <a:schemeClr val="accent1"/>
            </a:solidFill>
            <a:ln>
              <a:noFill/>
            </a:ln>
            <a:effectLst/>
          </c:spPr>
          <c:invertIfNegative val="0"/>
          <c:cat>
            <c:strRef>
              <c:f>'G2.4.bcde+'!$B$39:$B$48</c:f>
              <c:strCache>
                <c:ptCount val="10"/>
                <c:pt idx="0">
                  <c:v>0 - 0,5</c:v>
                </c:pt>
                <c:pt idx="1">
                  <c:v>0,5 - 2</c:v>
                </c:pt>
                <c:pt idx="2">
                  <c:v>2 - 3,5</c:v>
                </c:pt>
                <c:pt idx="3">
                  <c:v>3,5 - 5</c:v>
                </c:pt>
                <c:pt idx="4">
                  <c:v>5 - 6,5</c:v>
                </c:pt>
                <c:pt idx="5">
                  <c:v>6,5 - 8</c:v>
                </c:pt>
                <c:pt idx="6">
                  <c:v>8 - 9,5</c:v>
                </c:pt>
                <c:pt idx="7">
                  <c:v>9,5 - 11</c:v>
                </c:pt>
                <c:pt idx="8">
                  <c:v>11 - 12,5</c:v>
                </c:pt>
                <c:pt idx="9">
                  <c:v>12,5 -</c:v>
                </c:pt>
              </c:strCache>
            </c:strRef>
          </c:cat>
          <c:val>
            <c:numRef>
              <c:f>'G2.4.bcde+'!$C$39:$C$48</c:f>
              <c:numCache>
                <c:formatCode>0</c:formatCode>
                <c:ptCount val="10"/>
                <c:pt idx="0">
                  <c:v>0</c:v>
                </c:pt>
                <c:pt idx="1">
                  <c:v>40</c:v>
                </c:pt>
                <c:pt idx="2">
                  <c:v>50</c:v>
                </c:pt>
                <c:pt idx="3">
                  <c:v>38</c:v>
                </c:pt>
                <c:pt idx="4">
                  <c:v>24</c:v>
                </c:pt>
                <c:pt idx="5">
                  <c:v>20</c:v>
                </c:pt>
                <c:pt idx="6">
                  <c:v>14</c:v>
                </c:pt>
                <c:pt idx="7">
                  <c:v>10</c:v>
                </c:pt>
                <c:pt idx="8">
                  <c:v>4</c:v>
                </c:pt>
                <c:pt idx="9">
                  <c:v>0</c:v>
                </c:pt>
              </c:numCache>
            </c:numRef>
          </c:val>
          <c:extLst>
            <c:ext xmlns:c16="http://schemas.microsoft.com/office/drawing/2014/chart" uri="{C3380CC4-5D6E-409C-BE32-E72D297353CC}">
              <c16:uniqueId val="{00000000-7F94-4025-ADF3-55DFFEE44692}"/>
            </c:ext>
          </c:extLst>
        </c:ser>
        <c:dLbls>
          <c:showLegendKey val="0"/>
          <c:showVal val="0"/>
          <c:showCatName val="0"/>
          <c:showSerName val="0"/>
          <c:showPercent val="0"/>
          <c:showBubbleSize val="0"/>
        </c:dLbls>
        <c:gapWidth val="5"/>
        <c:overlap val="-27"/>
        <c:axId val="1601678703"/>
        <c:axId val="1601696175"/>
      </c:barChart>
      <c:catAx>
        <c:axId val="1601678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1601696175"/>
        <c:crosses val="autoZero"/>
        <c:auto val="1"/>
        <c:lblAlgn val="ctr"/>
        <c:lblOffset val="100"/>
        <c:noMultiLvlLbl val="0"/>
      </c:catAx>
      <c:valAx>
        <c:axId val="160169617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16016787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hu-HU"/>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hu-HU"/>
              <a:t>Real Distr. (EQUAL</a:t>
            </a:r>
            <a:r>
              <a:rPr lang="hu-HU" baseline="0"/>
              <a:t> bin lenght)</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hu-HU"/>
        </a:p>
      </c:txPr>
    </c:title>
    <c:autoTitleDeleted val="0"/>
    <c:plotArea>
      <c:layout/>
      <c:barChart>
        <c:barDir val="col"/>
        <c:grouping val="clustered"/>
        <c:varyColors val="0"/>
        <c:ser>
          <c:idx val="0"/>
          <c:order val="0"/>
          <c:spPr>
            <a:solidFill>
              <a:schemeClr val="accent1"/>
            </a:solidFill>
            <a:ln>
              <a:noFill/>
            </a:ln>
            <a:effectLst/>
          </c:spPr>
          <c:invertIfNegative val="0"/>
          <c:cat>
            <c:multiLvlStrRef>
              <c:f>'E5.1'!$N$26:$O$98</c:f>
              <c:multiLvlStrCache>
                <c:ptCount val="73"/>
                <c:lvl>
                  <c:pt idx="0">
                    <c:v>50</c:v>
                  </c:pt>
                  <c:pt idx="1">
                    <c:v>100</c:v>
                  </c:pt>
                  <c:pt idx="2">
                    <c:v>150</c:v>
                  </c:pt>
                  <c:pt idx="3">
                    <c:v>200</c:v>
                  </c:pt>
                  <c:pt idx="4">
                    <c:v>250</c:v>
                  </c:pt>
                  <c:pt idx="5">
                    <c:v>300</c:v>
                  </c:pt>
                  <c:pt idx="6">
                    <c:v>350</c:v>
                  </c:pt>
                  <c:pt idx="7">
                    <c:v>400</c:v>
                  </c:pt>
                  <c:pt idx="8">
                    <c:v>450</c:v>
                  </c:pt>
                  <c:pt idx="9">
                    <c:v>500</c:v>
                  </c:pt>
                  <c:pt idx="10">
                    <c:v>550</c:v>
                  </c:pt>
                  <c:pt idx="11">
                    <c:v>600</c:v>
                  </c:pt>
                  <c:pt idx="12">
                    <c:v>650</c:v>
                  </c:pt>
                  <c:pt idx="13">
                    <c:v>700</c:v>
                  </c:pt>
                  <c:pt idx="14">
                    <c:v>750</c:v>
                  </c:pt>
                  <c:pt idx="15">
                    <c:v>800</c:v>
                  </c:pt>
                  <c:pt idx="16">
                    <c:v>850</c:v>
                  </c:pt>
                  <c:pt idx="17">
                    <c:v>900</c:v>
                  </c:pt>
                  <c:pt idx="18">
                    <c:v>950</c:v>
                  </c:pt>
                  <c:pt idx="19">
                    <c:v>1,000</c:v>
                  </c:pt>
                  <c:pt idx="20">
                    <c:v>1,050</c:v>
                  </c:pt>
                  <c:pt idx="21">
                    <c:v>1,100</c:v>
                  </c:pt>
                  <c:pt idx="22">
                    <c:v>1,150</c:v>
                  </c:pt>
                  <c:pt idx="23">
                    <c:v>1,200</c:v>
                  </c:pt>
                  <c:pt idx="24">
                    <c:v>1,250</c:v>
                  </c:pt>
                  <c:pt idx="25">
                    <c:v>1,300</c:v>
                  </c:pt>
                  <c:pt idx="26">
                    <c:v>1,350</c:v>
                  </c:pt>
                  <c:pt idx="27">
                    <c:v>1,400</c:v>
                  </c:pt>
                  <c:pt idx="28">
                    <c:v>1,450</c:v>
                  </c:pt>
                  <c:pt idx="29">
                    <c:v>1,500</c:v>
                  </c:pt>
                  <c:pt idx="30">
                    <c:v>1,550</c:v>
                  </c:pt>
                  <c:pt idx="31">
                    <c:v>1,600</c:v>
                  </c:pt>
                  <c:pt idx="32">
                    <c:v>1,650</c:v>
                  </c:pt>
                  <c:pt idx="33">
                    <c:v>1,700</c:v>
                  </c:pt>
                  <c:pt idx="34">
                    <c:v>1,750</c:v>
                  </c:pt>
                  <c:pt idx="35">
                    <c:v>1,800</c:v>
                  </c:pt>
                  <c:pt idx="36">
                    <c:v>1,850</c:v>
                  </c:pt>
                  <c:pt idx="37">
                    <c:v>1,900</c:v>
                  </c:pt>
                  <c:pt idx="38">
                    <c:v>1,950</c:v>
                  </c:pt>
                  <c:pt idx="39">
                    <c:v>2,000</c:v>
                  </c:pt>
                  <c:pt idx="40">
                    <c:v>2,050</c:v>
                  </c:pt>
                  <c:pt idx="41">
                    <c:v>2,100</c:v>
                  </c:pt>
                  <c:pt idx="42">
                    <c:v>2,150</c:v>
                  </c:pt>
                  <c:pt idx="43">
                    <c:v>2,200</c:v>
                  </c:pt>
                  <c:pt idx="44">
                    <c:v>2,250</c:v>
                  </c:pt>
                  <c:pt idx="45">
                    <c:v>2,300</c:v>
                  </c:pt>
                  <c:pt idx="46">
                    <c:v>2,350</c:v>
                  </c:pt>
                  <c:pt idx="47">
                    <c:v>2,400</c:v>
                  </c:pt>
                  <c:pt idx="48">
                    <c:v>2,450</c:v>
                  </c:pt>
                  <c:pt idx="49">
                    <c:v>2,500</c:v>
                  </c:pt>
                  <c:pt idx="50">
                    <c:v>2,550</c:v>
                  </c:pt>
                  <c:pt idx="51">
                    <c:v>2,600</c:v>
                  </c:pt>
                  <c:pt idx="52">
                    <c:v>2,650</c:v>
                  </c:pt>
                  <c:pt idx="53">
                    <c:v>2,700</c:v>
                  </c:pt>
                  <c:pt idx="54">
                    <c:v>2,750</c:v>
                  </c:pt>
                  <c:pt idx="55">
                    <c:v>2,800</c:v>
                  </c:pt>
                  <c:pt idx="56">
                    <c:v>2,850</c:v>
                  </c:pt>
                  <c:pt idx="57">
                    <c:v>2,900</c:v>
                  </c:pt>
                  <c:pt idx="58">
                    <c:v>2,950</c:v>
                  </c:pt>
                  <c:pt idx="59">
                    <c:v>3,000</c:v>
                  </c:pt>
                  <c:pt idx="60">
                    <c:v>3,050</c:v>
                  </c:pt>
                  <c:pt idx="61">
                    <c:v>3,100</c:v>
                  </c:pt>
                  <c:pt idx="62">
                    <c:v>3,150</c:v>
                  </c:pt>
                  <c:pt idx="63">
                    <c:v>3,200</c:v>
                  </c:pt>
                  <c:pt idx="64">
                    <c:v>3,250</c:v>
                  </c:pt>
                  <c:pt idx="65">
                    <c:v>3,300</c:v>
                  </c:pt>
                  <c:pt idx="66">
                    <c:v>3,350</c:v>
                  </c:pt>
                  <c:pt idx="67">
                    <c:v>3,400</c:v>
                  </c:pt>
                  <c:pt idx="68">
                    <c:v>3,450</c:v>
                  </c:pt>
                  <c:pt idx="69">
                    <c:v>3,500</c:v>
                  </c:pt>
                  <c:pt idx="70">
                    <c:v>3,550</c:v>
                  </c:pt>
                  <c:pt idx="71">
                    <c:v>3,600</c:v>
                  </c:pt>
                  <c:pt idx="72">
                    <c:v>3,650</c:v>
                  </c:pt>
                </c:lvl>
                <c:lvl>
                  <c:pt idx="0">
                    <c:v>0</c:v>
                  </c:pt>
                  <c:pt idx="1">
                    <c:v>50</c:v>
                  </c:pt>
                  <c:pt idx="2">
                    <c:v>100</c:v>
                  </c:pt>
                  <c:pt idx="3">
                    <c:v>150</c:v>
                  </c:pt>
                  <c:pt idx="4">
                    <c:v>200</c:v>
                  </c:pt>
                  <c:pt idx="5">
                    <c:v>250</c:v>
                  </c:pt>
                  <c:pt idx="6">
                    <c:v>300</c:v>
                  </c:pt>
                  <c:pt idx="7">
                    <c:v>350</c:v>
                  </c:pt>
                  <c:pt idx="8">
                    <c:v>400</c:v>
                  </c:pt>
                  <c:pt idx="9">
                    <c:v>450</c:v>
                  </c:pt>
                  <c:pt idx="10">
                    <c:v>500</c:v>
                  </c:pt>
                  <c:pt idx="11">
                    <c:v>550</c:v>
                  </c:pt>
                  <c:pt idx="12">
                    <c:v>600</c:v>
                  </c:pt>
                  <c:pt idx="13">
                    <c:v>650</c:v>
                  </c:pt>
                  <c:pt idx="14">
                    <c:v>700</c:v>
                  </c:pt>
                  <c:pt idx="15">
                    <c:v>750</c:v>
                  </c:pt>
                  <c:pt idx="16">
                    <c:v>800</c:v>
                  </c:pt>
                  <c:pt idx="17">
                    <c:v>850</c:v>
                  </c:pt>
                  <c:pt idx="18">
                    <c:v>900</c:v>
                  </c:pt>
                  <c:pt idx="19">
                    <c:v>950</c:v>
                  </c:pt>
                  <c:pt idx="20">
                    <c:v>1,000</c:v>
                  </c:pt>
                  <c:pt idx="21">
                    <c:v>1,050</c:v>
                  </c:pt>
                  <c:pt idx="22">
                    <c:v>1,100</c:v>
                  </c:pt>
                  <c:pt idx="23">
                    <c:v>1,150</c:v>
                  </c:pt>
                  <c:pt idx="24">
                    <c:v>1,200</c:v>
                  </c:pt>
                  <c:pt idx="25">
                    <c:v>1,250</c:v>
                  </c:pt>
                  <c:pt idx="26">
                    <c:v>1,300</c:v>
                  </c:pt>
                  <c:pt idx="27">
                    <c:v>1,350</c:v>
                  </c:pt>
                  <c:pt idx="28">
                    <c:v>1,400</c:v>
                  </c:pt>
                  <c:pt idx="29">
                    <c:v>1,450</c:v>
                  </c:pt>
                  <c:pt idx="30">
                    <c:v>1,500</c:v>
                  </c:pt>
                  <c:pt idx="31">
                    <c:v>1,550</c:v>
                  </c:pt>
                  <c:pt idx="32">
                    <c:v>1,600</c:v>
                  </c:pt>
                  <c:pt idx="33">
                    <c:v>1,650</c:v>
                  </c:pt>
                  <c:pt idx="34">
                    <c:v>1,700</c:v>
                  </c:pt>
                  <c:pt idx="35">
                    <c:v>1,750</c:v>
                  </c:pt>
                  <c:pt idx="36">
                    <c:v>1,800</c:v>
                  </c:pt>
                  <c:pt idx="37">
                    <c:v>1,850</c:v>
                  </c:pt>
                  <c:pt idx="38">
                    <c:v>1,900</c:v>
                  </c:pt>
                  <c:pt idx="39">
                    <c:v>1,950</c:v>
                  </c:pt>
                  <c:pt idx="40">
                    <c:v>2,000</c:v>
                  </c:pt>
                  <c:pt idx="41">
                    <c:v>2,050</c:v>
                  </c:pt>
                  <c:pt idx="42">
                    <c:v>2,100</c:v>
                  </c:pt>
                  <c:pt idx="43">
                    <c:v>2,150</c:v>
                  </c:pt>
                  <c:pt idx="44">
                    <c:v>2,200</c:v>
                  </c:pt>
                  <c:pt idx="45">
                    <c:v>2,250</c:v>
                  </c:pt>
                  <c:pt idx="46">
                    <c:v>2,300</c:v>
                  </c:pt>
                  <c:pt idx="47">
                    <c:v>2,350</c:v>
                  </c:pt>
                  <c:pt idx="48">
                    <c:v>2,400</c:v>
                  </c:pt>
                  <c:pt idx="49">
                    <c:v>2,450</c:v>
                  </c:pt>
                  <c:pt idx="50">
                    <c:v>2,500</c:v>
                  </c:pt>
                  <c:pt idx="51">
                    <c:v>2,550</c:v>
                  </c:pt>
                  <c:pt idx="52">
                    <c:v>2,600</c:v>
                  </c:pt>
                  <c:pt idx="53">
                    <c:v>2,650</c:v>
                  </c:pt>
                  <c:pt idx="54">
                    <c:v>2,700</c:v>
                  </c:pt>
                  <c:pt idx="55">
                    <c:v>2,750</c:v>
                  </c:pt>
                  <c:pt idx="56">
                    <c:v>2,800</c:v>
                  </c:pt>
                  <c:pt idx="57">
                    <c:v>2,850</c:v>
                  </c:pt>
                  <c:pt idx="58">
                    <c:v>2,900</c:v>
                  </c:pt>
                  <c:pt idx="59">
                    <c:v>2,950</c:v>
                  </c:pt>
                  <c:pt idx="60">
                    <c:v>3,000</c:v>
                  </c:pt>
                  <c:pt idx="61">
                    <c:v>3,050</c:v>
                  </c:pt>
                  <c:pt idx="62">
                    <c:v>3,100</c:v>
                  </c:pt>
                  <c:pt idx="63">
                    <c:v>3,150</c:v>
                  </c:pt>
                  <c:pt idx="64">
                    <c:v>3,200</c:v>
                  </c:pt>
                  <c:pt idx="65">
                    <c:v>3,250</c:v>
                  </c:pt>
                  <c:pt idx="66">
                    <c:v>3,300</c:v>
                  </c:pt>
                  <c:pt idx="67">
                    <c:v>3,350</c:v>
                  </c:pt>
                  <c:pt idx="68">
                    <c:v>3,400</c:v>
                  </c:pt>
                  <c:pt idx="69">
                    <c:v>3,450</c:v>
                  </c:pt>
                  <c:pt idx="70">
                    <c:v>3,500</c:v>
                  </c:pt>
                  <c:pt idx="71">
                    <c:v>3,550</c:v>
                  </c:pt>
                  <c:pt idx="72">
                    <c:v>3,600</c:v>
                  </c:pt>
                </c:lvl>
              </c:multiLvlStrCache>
            </c:multiLvlStrRef>
          </c:cat>
          <c:val>
            <c:numRef>
              <c:f>'E5.1'!$P$26:$P$98</c:f>
              <c:numCache>
                <c:formatCode>#,##0</c:formatCode>
                <c:ptCount val="73"/>
                <c:pt idx="0">
                  <c:v>71470.5</c:v>
                </c:pt>
                <c:pt idx="1">
                  <c:v>71470.5</c:v>
                </c:pt>
                <c:pt idx="2">
                  <c:v>249206</c:v>
                </c:pt>
                <c:pt idx="3">
                  <c:v>249206</c:v>
                </c:pt>
                <c:pt idx="4">
                  <c:v>409074.16666666669</c:v>
                </c:pt>
                <c:pt idx="5">
                  <c:v>409074.16666666669</c:v>
                </c:pt>
                <c:pt idx="6">
                  <c:v>613088.33333333337</c:v>
                </c:pt>
                <c:pt idx="7">
                  <c:v>493239.99999999994</c:v>
                </c:pt>
                <c:pt idx="8">
                  <c:v>448101</c:v>
                </c:pt>
                <c:pt idx="9">
                  <c:v>221464</c:v>
                </c:pt>
                <c:pt idx="10">
                  <c:v>275537</c:v>
                </c:pt>
                <c:pt idx="11">
                  <c:v>125073</c:v>
                </c:pt>
                <c:pt idx="12">
                  <c:v>169742</c:v>
                </c:pt>
                <c:pt idx="13">
                  <c:v>80874</c:v>
                </c:pt>
                <c:pt idx="14">
                  <c:v>107676</c:v>
                </c:pt>
                <c:pt idx="15">
                  <c:v>49841</c:v>
                </c:pt>
                <c:pt idx="16">
                  <c:v>50076.5</c:v>
                </c:pt>
                <c:pt idx="17">
                  <c:v>50076.5</c:v>
                </c:pt>
                <c:pt idx="18">
                  <c:v>34089.5</c:v>
                </c:pt>
                <c:pt idx="19">
                  <c:v>34089.5</c:v>
                </c:pt>
                <c:pt idx="20">
                  <c:v>6166.269841269841</c:v>
                </c:pt>
                <c:pt idx="21">
                  <c:v>6166.269841269841</c:v>
                </c:pt>
                <c:pt idx="22">
                  <c:v>6166.269841269841</c:v>
                </c:pt>
                <c:pt idx="23">
                  <c:v>6166.269841269841</c:v>
                </c:pt>
                <c:pt idx="24">
                  <c:v>6166.269841269841</c:v>
                </c:pt>
                <c:pt idx="25">
                  <c:v>6166.269841269841</c:v>
                </c:pt>
                <c:pt idx="26">
                  <c:v>6166.269841269841</c:v>
                </c:pt>
                <c:pt idx="27">
                  <c:v>6166.269841269841</c:v>
                </c:pt>
                <c:pt idx="28">
                  <c:v>6166.269841269841</c:v>
                </c:pt>
                <c:pt idx="29">
                  <c:v>6166.269841269841</c:v>
                </c:pt>
                <c:pt idx="30">
                  <c:v>6166.269841269841</c:v>
                </c:pt>
                <c:pt idx="31">
                  <c:v>6166.269841269841</c:v>
                </c:pt>
                <c:pt idx="32">
                  <c:v>6166.269841269841</c:v>
                </c:pt>
                <c:pt idx="33">
                  <c:v>6166.269841269841</c:v>
                </c:pt>
                <c:pt idx="34">
                  <c:v>6166.269841269841</c:v>
                </c:pt>
                <c:pt idx="35">
                  <c:v>6166.269841269841</c:v>
                </c:pt>
                <c:pt idx="36">
                  <c:v>6166.269841269841</c:v>
                </c:pt>
                <c:pt idx="37">
                  <c:v>6166.269841269841</c:v>
                </c:pt>
                <c:pt idx="38">
                  <c:v>6166.269841269841</c:v>
                </c:pt>
                <c:pt idx="39">
                  <c:v>6166.269841269841</c:v>
                </c:pt>
                <c:pt idx="40">
                  <c:v>6166.269841269841</c:v>
                </c:pt>
                <c:pt idx="41">
                  <c:v>6166.269841269841</c:v>
                </c:pt>
                <c:pt idx="42">
                  <c:v>6166.269841269841</c:v>
                </c:pt>
                <c:pt idx="43">
                  <c:v>6166.269841269841</c:v>
                </c:pt>
                <c:pt idx="44">
                  <c:v>6166.269841269841</c:v>
                </c:pt>
                <c:pt idx="45">
                  <c:v>6166.269841269841</c:v>
                </c:pt>
                <c:pt idx="46">
                  <c:v>6166.269841269841</c:v>
                </c:pt>
                <c:pt idx="47">
                  <c:v>6166.269841269841</c:v>
                </c:pt>
                <c:pt idx="48">
                  <c:v>6166.269841269841</c:v>
                </c:pt>
                <c:pt idx="49">
                  <c:v>6166.269841269841</c:v>
                </c:pt>
                <c:pt idx="50">
                  <c:v>6166.269841269841</c:v>
                </c:pt>
                <c:pt idx="51">
                  <c:v>6166.269841269841</c:v>
                </c:pt>
                <c:pt idx="52">
                  <c:v>6166.269841269841</c:v>
                </c:pt>
                <c:pt idx="53">
                  <c:v>6166.269841269841</c:v>
                </c:pt>
                <c:pt idx="54">
                  <c:v>6166.269841269841</c:v>
                </c:pt>
                <c:pt idx="55">
                  <c:v>6166.269841269841</c:v>
                </c:pt>
                <c:pt idx="56">
                  <c:v>6166.269841269841</c:v>
                </c:pt>
                <c:pt idx="57">
                  <c:v>6166.269841269841</c:v>
                </c:pt>
                <c:pt idx="58">
                  <c:v>6166.269841269841</c:v>
                </c:pt>
                <c:pt idx="59">
                  <c:v>6166.269841269841</c:v>
                </c:pt>
                <c:pt idx="60">
                  <c:v>6166.269841269841</c:v>
                </c:pt>
                <c:pt idx="61">
                  <c:v>6166.269841269841</c:v>
                </c:pt>
                <c:pt idx="62">
                  <c:v>6166.269841269841</c:v>
                </c:pt>
                <c:pt idx="63">
                  <c:v>6166.269841269841</c:v>
                </c:pt>
                <c:pt idx="64">
                  <c:v>6166.269841269841</c:v>
                </c:pt>
                <c:pt idx="65">
                  <c:v>6166.269841269841</c:v>
                </c:pt>
                <c:pt idx="66">
                  <c:v>6166.269841269841</c:v>
                </c:pt>
                <c:pt idx="67">
                  <c:v>6166.269841269841</c:v>
                </c:pt>
                <c:pt idx="68">
                  <c:v>6166.269841269841</c:v>
                </c:pt>
                <c:pt idx="69">
                  <c:v>6166.269841269841</c:v>
                </c:pt>
                <c:pt idx="70">
                  <c:v>6166.269841269841</c:v>
                </c:pt>
                <c:pt idx="71">
                  <c:v>6166.269841269841</c:v>
                </c:pt>
                <c:pt idx="72">
                  <c:v>6166.269841269841</c:v>
                </c:pt>
              </c:numCache>
            </c:numRef>
          </c:val>
          <c:extLst>
            <c:ext xmlns:c16="http://schemas.microsoft.com/office/drawing/2014/chart" uri="{C3380CC4-5D6E-409C-BE32-E72D297353CC}">
              <c16:uniqueId val="{00000000-58EB-43E4-8311-0CB952B146C8}"/>
            </c:ext>
          </c:extLst>
        </c:ser>
        <c:dLbls>
          <c:showLegendKey val="0"/>
          <c:showVal val="0"/>
          <c:showCatName val="0"/>
          <c:showSerName val="0"/>
          <c:showPercent val="0"/>
          <c:showBubbleSize val="0"/>
        </c:dLbls>
        <c:gapWidth val="10"/>
        <c:overlap val="-27"/>
        <c:axId val="28402303"/>
        <c:axId val="28403743"/>
      </c:barChart>
      <c:catAx>
        <c:axId val="284023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28403743"/>
        <c:crosses val="autoZero"/>
        <c:auto val="1"/>
        <c:lblAlgn val="ctr"/>
        <c:lblOffset val="100"/>
        <c:noMultiLvlLbl val="0"/>
      </c:catAx>
      <c:valAx>
        <c:axId val="2840374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284023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hu-HU"/>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400" b="0" i="0" u="none" strike="noStrike" kern="1200" spc="0" baseline="0">
                <a:solidFill>
                  <a:schemeClr val="tx1">
                    <a:lumMod val="65000"/>
                    <a:lumOff val="35000"/>
                  </a:schemeClr>
                </a:solidFill>
                <a:latin typeface="+mn-lt"/>
                <a:ea typeface="+mn-ea"/>
                <a:cs typeface="+mn-cs"/>
              </a:defRPr>
            </a:pPr>
            <a:r>
              <a:rPr lang="hu-HU"/>
              <a:t>Lorenz Curve</a:t>
            </a:r>
            <a:br>
              <a:rPr lang="hu-HU"/>
            </a:br>
            <a:r>
              <a:rPr lang="hu-HU"/>
              <a:t>Income</a:t>
            </a:r>
            <a:r>
              <a:rPr lang="hu-HU" baseline="0"/>
              <a:t> concentration among programmers based on salaries</a:t>
            </a:r>
            <a:endParaRPr lang="hu-HU"/>
          </a:p>
        </c:rich>
      </c:tx>
      <c:layout>
        <c:manualLayout>
          <c:xMode val="edge"/>
          <c:yMode val="edge"/>
          <c:x val="0.1582601920284849"/>
          <c:y val="3.2503019104933827E-3"/>
        </c:manualLayout>
      </c:layout>
      <c:overlay val="0"/>
      <c:spPr>
        <a:noFill/>
        <a:ln>
          <a:noFill/>
        </a:ln>
        <a:effectLst/>
      </c:spPr>
      <c:txPr>
        <a:bodyPr rot="0" spcFirstLastPara="1" vertOverflow="ellipsis" vert="horz" wrap="square" anchor="t" anchorCtr="0"/>
        <a:lstStyle/>
        <a:p>
          <a:pPr>
            <a:defRPr sz="1400" b="0" i="0" u="none" strike="noStrike" kern="1200" spc="0" baseline="0">
              <a:solidFill>
                <a:schemeClr val="tx1">
                  <a:lumMod val="65000"/>
                  <a:lumOff val="35000"/>
                </a:schemeClr>
              </a:solidFill>
              <a:latin typeface="+mn-lt"/>
              <a:ea typeface="+mn-ea"/>
              <a:cs typeface="+mn-cs"/>
            </a:defRPr>
          </a:pPr>
          <a:endParaRPr lang="hu-HU"/>
        </a:p>
      </c:txPr>
    </c:title>
    <c:autoTitleDeleted val="0"/>
    <c:plotArea>
      <c:layout/>
      <c:scatterChart>
        <c:scatterStyle val="smooth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'E5.2'!$I$21:$I$31</c:f>
              <c:numCache>
                <c:formatCode>0.0%</c:formatCode>
                <c:ptCount val="11"/>
                <c:pt idx="0">
                  <c:v>0</c:v>
                </c:pt>
                <c:pt idx="1">
                  <c:v>0.10038610038610038</c:v>
                </c:pt>
                <c:pt idx="2">
                  <c:v>0.2</c:v>
                </c:pt>
                <c:pt idx="3">
                  <c:v>0.29961389961389961</c:v>
                </c:pt>
                <c:pt idx="4">
                  <c:v>0.41158301158301158</c:v>
                </c:pt>
                <c:pt idx="5">
                  <c:v>0.50115830115830118</c:v>
                </c:pt>
                <c:pt idx="6">
                  <c:v>0.60926640926640929</c:v>
                </c:pt>
                <c:pt idx="7">
                  <c:v>0.70115830115830113</c:v>
                </c:pt>
                <c:pt idx="8">
                  <c:v>0.83629343629343622</c:v>
                </c:pt>
                <c:pt idx="9">
                  <c:v>0.92895752895752892</c:v>
                </c:pt>
                <c:pt idx="10">
                  <c:v>1</c:v>
                </c:pt>
              </c:numCache>
            </c:numRef>
          </c:xVal>
          <c:yVal>
            <c:numRef>
              <c:f>'E5.2'!$J$21:$J$31</c:f>
              <c:numCache>
                <c:formatCode>0.0%</c:formatCode>
                <c:ptCount val="11"/>
                <c:pt idx="0">
                  <c:v>0</c:v>
                </c:pt>
                <c:pt idx="1">
                  <c:v>8.5190353512245159E-3</c:v>
                </c:pt>
                <c:pt idx="2">
                  <c:v>2.2793502416642665E-2</c:v>
                </c:pt>
                <c:pt idx="3">
                  <c:v>4.2097181223173977E-2</c:v>
                </c:pt>
                <c:pt idx="4">
                  <c:v>6.9793340148864208E-2</c:v>
                </c:pt>
                <c:pt idx="5">
                  <c:v>9.9102549053684361E-2</c:v>
                </c:pt>
                <c:pt idx="6">
                  <c:v>0.14515785596918412</c:v>
                </c:pt>
                <c:pt idx="7">
                  <c:v>0.20489624921919275</c:v>
                </c:pt>
                <c:pt idx="8">
                  <c:v>0.40881426281293032</c:v>
                </c:pt>
                <c:pt idx="9">
                  <c:v>0.64917996359643926</c:v>
                </c:pt>
                <c:pt idx="10">
                  <c:v>1</c:v>
                </c:pt>
              </c:numCache>
            </c:numRef>
          </c:yVal>
          <c:smooth val="1"/>
          <c:extLst>
            <c:ext xmlns:c16="http://schemas.microsoft.com/office/drawing/2014/chart" uri="{C3380CC4-5D6E-409C-BE32-E72D297353CC}">
              <c16:uniqueId val="{00000000-772A-4612-A8C2-B2BD4469B0AD}"/>
            </c:ext>
          </c:extLst>
        </c:ser>
        <c:ser>
          <c:idx val="1"/>
          <c:order val="1"/>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'E5.2'!$I$21:$I$31</c:f>
              <c:numCache>
                <c:formatCode>0.0%</c:formatCode>
                <c:ptCount val="11"/>
                <c:pt idx="0">
                  <c:v>0</c:v>
                </c:pt>
                <c:pt idx="1">
                  <c:v>0.10038610038610038</c:v>
                </c:pt>
                <c:pt idx="2">
                  <c:v>0.2</c:v>
                </c:pt>
                <c:pt idx="3">
                  <c:v>0.29961389961389961</c:v>
                </c:pt>
                <c:pt idx="4">
                  <c:v>0.41158301158301158</c:v>
                </c:pt>
                <c:pt idx="5">
                  <c:v>0.50115830115830118</c:v>
                </c:pt>
                <c:pt idx="6">
                  <c:v>0.60926640926640929</c:v>
                </c:pt>
                <c:pt idx="7">
                  <c:v>0.70115830115830113</c:v>
                </c:pt>
                <c:pt idx="8">
                  <c:v>0.83629343629343622</c:v>
                </c:pt>
                <c:pt idx="9">
                  <c:v>0.92895752895752892</c:v>
                </c:pt>
                <c:pt idx="10">
                  <c:v>1</c:v>
                </c:pt>
              </c:numCache>
            </c:numRef>
          </c:xVal>
          <c:yVal>
            <c:numRef>
              <c:f>'E5.2'!$I$21:$I$31</c:f>
              <c:numCache>
                <c:formatCode>0.0%</c:formatCode>
                <c:ptCount val="11"/>
                <c:pt idx="0">
                  <c:v>0</c:v>
                </c:pt>
                <c:pt idx="1">
                  <c:v>0.10038610038610038</c:v>
                </c:pt>
                <c:pt idx="2">
                  <c:v>0.2</c:v>
                </c:pt>
                <c:pt idx="3">
                  <c:v>0.29961389961389961</c:v>
                </c:pt>
                <c:pt idx="4">
                  <c:v>0.41158301158301158</c:v>
                </c:pt>
                <c:pt idx="5">
                  <c:v>0.50115830115830118</c:v>
                </c:pt>
                <c:pt idx="6">
                  <c:v>0.60926640926640929</c:v>
                </c:pt>
                <c:pt idx="7">
                  <c:v>0.70115830115830113</c:v>
                </c:pt>
                <c:pt idx="8">
                  <c:v>0.83629343629343622</c:v>
                </c:pt>
                <c:pt idx="9">
                  <c:v>0.92895752895752892</c:v>
                </c:pt>
                <c:pt idx="10">
                  <c:v>1</c:v>
                </c:pt>
              </c:numCache>
            </c:numRef>
          </c:yVal>
          <c:smooth val="1"/>
          <c:extLst>
            <c:ext xmlns:c16="http://schemas.microsoft.com/office/drawing/2014/chart" uri="{C3380CC4-5D6E-409C-BE32-E72D297353CC}">
              <c16:uniqueId val="{00000001-772A-4612-A8C2-B2BD4469B0AD}"/>
            </c:ext>
          </c:extLst>
        </c:ser>
        <c:dLbls>
          <c:showLegendKey val="0"/>
          <c:showVal val="0"/>
          <c:showCatName val="0"/>
          <c:showSerName val="0"/>
          <c:showPercent val="0"/>
          <c:showBubbleSize val="0"/>
        </c:dLbls>
        <c:axId val="1797481583"/>
        <c:axId val="87153679"/>
      </c:scatterChart>
      <c:valAx>
        <c:axId val="1797481583"/>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87153679"/>
        <c:crosses val="autoZero"/>
        <c:crossBetween val="midCat"/>
      </c:valAx>
      <c:valAx>
        <c:axId val="8715367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179748158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hu-HU"/>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hu-HU"/>
              <a:t>Lorenz</a:t>
            </a:r>
            <a:r>
              <a:rPr lang="hu-HU" baseline="0"/>
              <a:t> Curve from the raw dataset (smoother)</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hu-HU"/>
        </a:p>
      </c:txPr>
    </c:title>
    <c:autoTitleDeleted val="0"/>
    <c:plotArea>
      <c:layout/>
      <c:scatterChart>
        <c:scatterStyle val="smoothMarker"/>
        <c:varyColors val="0"/>
        <c:ser>
          <c:idx val="0"/>
          <c:order val="0"/>
          <c:spPr>
            <a:ln w="19050" cap="rnd">
              <a:solidFill>
                <a:schemeClr val="accent1"/>
              </a:solidFill>
              <a:round/>
            </a:ln>
            <a:effectLst/>
          </c:spPr>
          <c:marker>
            <c:symbol val="none"/>
          </c:marker>
          <c:xVal>
            <c:numRef>
              <c:f>'E5.2'!$D$9:$D$1303</c:f>
              <c:numCache>
                <c:formatCode>0.000%</c:formatCode>
                <c:ptCount val="1295"/>
                <c:pt idx="0">
                  <c:v>7.722007722007722E-4</c:v>
                </c:pt>
                <c:pt idx="1">
                  <c:v>1.5444015444015444E-3</c:v>
                </c:pt>
                <c:pt idx="2">
                  <c:v>2.3166023166023165E-3</c:v>
                </c:pt>
                <c:pt idx="3">
                  <c:v>3.0888030888030888E-3</c:v>
                </c:pt>
                <c:pt idx="4">
                  <c:v>3.8610038610038611E-3</c:v>
                </c:pt>
                <c:pt idx="5">
                  <c:v>4.633204633204633E-3</c:v>
                </c:pt>
                <c:pt idx="6">
                  <c:v>5.4054054054054048E-3</c:v>
                </c:pt>
                <c:pt idx="7">
                  <c:v>6.1776061776061767E-3</c:v>
                </c:pt>
                <c:pt idx="8">
                  <c:v>6.9498069498069486E-3</c:v>
                </c:pt>
                <c:pt idx="9">
                  <c:v>7.7220077220077205E-3</c:v>
                </c:pt>
                <c:pt idx="10">
                  <c:v>8.4942084942084932E-3</c:v>
                </c:pt>
                <c:pt idx="11">
                  <c:v>9.2664092664092659E-3</c:v>
                </c:pt>
                <c:pt idx="12">
                  <c:v>1.0038610038610039E-2</c:v>
                </c:pt>
                <c:pt idx="13">
                  <c:v>1.0810810810810811E-2</c:v>
                </c:pt>
                <c:pt idx="14">
                  <c:v>1.1583011583011584E-2</c:v>
                </c:pt>
                <c:pt idx="15">
                  <c:v>1.2355212355212357E-2</c:v>
                </c:pt>
                <c:pt idx="16">
                  <c:v>1.312741312741313E-2</c:v>
                </c:pt>
                <c:pt idx="17">
                  <c:v>1.3899613899613902E-2</c:v>
                </c:pt>
                <c:pt idx="18">
                  <c:v>1.4671814671814675E-2</c:v>
                </c:pt>
                <c:pt idx="19">
                  <c:v>1.5444015444015448E-2</c:v>
                </c:pt>
                <c:pt idx="20">
                  <c:v>1.6216216216216221E-2</c:v>
                </c:pt>
                <c:pt idx="21">
                  <c:v>1.6988416988416993E-2</c:v>
                </c:pt>
                <c:pt idx="22">
                  <c:v>1.7760617760617766E-2</c:v>
                </c:pt>
                <c:pt idx="23">
                  <c:v>1.8532818532818539E-2</c:v>
                </c:pt>
                <c:pt idx="24">
                  <c:v>1.9305019305019312E-2</c:v>
                </c:pt>
                <c:pt idx="25">
                  <c:v>2.0077220077220084E-2</c:v>
                </c:pt>
                <c:pt idx="26">
                  <c:v>2.0849420849420857E-2</c:v>
                </c:pt>
                <c:pt idx="27">
                  <c:v>2.162162162162163E-2</c:v>
                </c:pt>
                <c:pt idx="28">
                  <c:v>2.2393822393822403E-2</c:v>
                </c:pt>
                <c:pt idx="29">
                  <c:v>2.3166023166023175E-2</c:v>
                </c:pt>
                <c:pt idx="30">
                  <c:v>2.3938223938223948E-2</c:v>
                </c:pt>
                <c:pt idx="31">
                  <c:v>2.4710424710424721E-2</c:v>
                </c:pt>
                <c:pt idx="32">
                  <c:v>2.5482625482625493E-2</c:v>
                </c:pt>
                <c:pt idx="33">
                  <c:v>2.6254826254826266E-2</c:v>
                </c:pt>
                <c:pt idx="34">
                  <c:v>2.7027027027027039E-2</c:v>
                </c:pt>
                <c:pt idx="35">
                  <c:v>2.7799227799227812E-2</c:v>
                </c:pt>
                <c:pt idx="36">
                  <c:v>2.8571428571428584E-2</c:v>
                </c:pt>
                <c:pt idx="37">
                  <c:v>2.9343629343629357E-2</c:v>
                </c:pt>
                <c:pt idx="38">
                  <c:v>3.011583011583013E-2</c:v>
                </c:pt>
                <c:pt idx="39">
                  <c:v>3.0888030888030903E-2</c:v>
                </c:pt>
                <c:pt idx="40">
                  <c:v>3.1660231660231672E-2</c:v>
                </c:pt>
                <c:pt idx="41">
                  <c:v>3.2432432432432441E-2</c:v>
                </c:pt>
                <c:pt idx="42">
                  <c:v>3.320463320463321E-2</c:v>
                </c:pt>
                <c:pt idx="43">
                  <c:v>3.397683397683398E-2</c:v>
                </c:pt>
                <c:pt idx="44">
                  <c:v>3.4749034749034749E-2</c:v>
                </c:pt>
                <c:pt idx="45">
                  <c:v>3.5521235521235518E-2</c:v>
                </c:pt>
                <c:pt idx="46">
                  <c:v>3.6293436293436288E-2</c:v>
                </c:pt>
                <c:pt idx="47">
                  <c:v>3.7065637065637057E-2</c:v>
                </c:pt>
                <c:pt idx="48">
                  <c:v>3.7837837837837826E-2</c:v>
                </c:pt>
                <c:pt idx="49">
                  <c:v>3.8610038610038595E-2</c:v>
                </c:pt>
                <c:pt idx="50">
                  <c:v>3.9382239382239365E-2</c:v>
                </c:pt>
                <c:pt idx="51">
                  <c:v>4.0154440154440134E-2</c:v>
                </c:pt>
                <c:pt idx="52">
                  <c:v>4.0926640926640903E-2</c:v>
                </c:pt>
                <c:pt idx="53">
                  <c:v>4.1698841698841672E-2</c:v>
                </c:pt>
                <c:pt idx="54">
                  <c:v>4.2471042471042442E-2</c:v>
                </c:pt>
                <c:pt idx="55">
                  <c:v>4.3243243243243211E-2</c:v>
                </c:pt>
                <c:pt idx="56">
                  <c:v>4.401544401544398E-2</c:v>
                </c:pt>
                <c:pt idx="57">
                  <c:v>4.4787644787644749E-2</c:v>
                </c:pt>
                <c:pt idx="58">
                  <c:v>4.5559845559845519E-2</c:v>
                </c:pt>
                <c:pt idx="59">
                  <c:v>4.6332046332046288E-2</c:v>
                </c:pt>
                <c:pt idx="60">
                  <c:v>4.7104247104247057E-2</c:v>
                </c:pt>
                <c:pt idx="61">
                  <c:v>4.7876447876447827E-2</c:v>
                </c:pt>
                <c:pt idx="62">
                  <c:v>4.8648648648648596E-2</c:v>
                </c:pt>
                <c:pt idx="63">
                  <c:v>4.9420849420849365E-2</c:v>
                </c:pt>
                <c:pt idx="64">
                  <c:v>5.0193050193050134E-2</c:v>
                </c:pt>
                <c:pt idx="65">
                  <c:v>5.0965250965250904E-2</c:v>
                </c:pt>
                <c:pt idx="66">
                  <c:v>5.1737451737451673E-2</c:v>
                </c:pt>
                <c:pt idx="67">
                  <c:v>5.2509652509652442E-2</c:v>
                </c:pt>
                <c:pt idx="68">
                  <c:v>5.3281853281853211E-2</c:v>
                </c:pt>
                <c:pt idx="69">
                  <c:v>5.4054054054053981E-2</c:v>
                </c:pt>
                <c:pt idx="70">
                  <c:v>5.482625482625475E-2</c:v>
                </c:pt>
                <c:pt idx="71">
                  <c:v>5.5598455598455519E-2</c:v>
                </c:pt>
                <c:pt idx="72">
                  <c:v>5.6370656370656289E-2</c:v>
                </c:pt>
                <c:pt idx="73">
                  <c:v>5.7142857142857058E-2</c:v>
                </c:pt>
                <c:pt idx="74">
                  <c:v>5.7915057915057827E-2</c:v>
                </c:pt>
                <c:pt idx="75">
                  <c:v>5.8687258687258596E-2</c:v>
                </c:pt>
                <c:pt idx="76">
                  <c:v>5.9459459459459366E-2</c:v>
                </c:pt>
                <c:pt idx="77">
                  <c:v>6.0231660231660135E-2</c:v>
                </c:pt>
                <c:pt idx="78">
                  <c:v>6.1003861003860904E-2</c:v>
                </c:pt>
                <c:pt idx="79">
                  <c:v>6.1776061776061673E-2</c:v>
                </c:pt>
                <c:pt idx="80">
                  <c:v>6.2548262548262443E-2</c:v>
                </c:pt>
                <c:pt idx="81">
                  <c:v>6.3320463320463219E-2</c:v>
                </c:pt>
                <c:pt idx="82">
                  <c:v>6.4092664092663995E-2</c:v>
                </c:pt>
                <c:pt idx="83">
                  <c:v>6.4864864864864771E-2</c:v>
                </c:pt>
                <c:pt idx="84">
                  <c:v>6.5637065637065548E-2</c:v>
                </c:pt>
                <c:pt idx="85">
                  <c:v>6.6409266409266324E-2</c:v>
                </c:pt>
                <c:pt idx="86">
                  <c:v>6.71814671814671E-2</c:v>
                </c:pt>
                <c:pt idx="87">
                  <c:v>6.7953667953667876E-2</c:v>
                </c:pt>
                <c:pt idx="88">
                  <c:v>6.8725868725868652E-2</c:v>
                </c:pt>
                <c:pt idx="89">
                  <c:v>6.9498069498069429E-2</c:v>
                </c:pt>
                <c:pt idx="90">
                  <c:v>7.0270270270270205E-2</c:v>
                </c:pt>
                <c:pt idx="91">
                  <c:v>7.1042471042470981E-2</c:v>
                </c:pt>
                <c:pt idx="92">
                  <c:v>7.1814671814671757E-2</c:v>
                </c:pt>
                <c:pt idx="93">
                  <c:v>7.2586872586872533E-2</c:v>
                </c:pt>
                <c:pt idx="94">
                  <c:v>7.335907335907331E-2</c:v>
                </c:pt>
                <c:pt idx="95">
                  <c:v>7.4131274131274086E-2</c:v>
                </c:pt>
                <c:pt idx="96">
                  <c:v>7.4903474903474862E-2</c:v>
                </c:pt>
                <c:pt idx="97">
                  <c:v>7.5675675675675638E-2</c:v>
                </c:pt>
                <c:pt idx="98">
                  <c:v>7.6447876447876414E-2</c:v>
                </c:pt>
                <c:pt idx="99">
                  <c:v>7.7220077220077191E-2</c:v>
                </c:pt>
                <c:pt idx="100">
                  <c:v>7.7992277992277967E-2</c:v>
                </c:pt>
                <c:pt idx="101">
                  <c:v>7.8764478764478743E-2</c:v>
                </c:pt>
                <c:pt idx="102">
                  <c:v>7.9536679536679519E-2</c:v>
                </c:pt>
                <c:pt idx="103">
                  <c:v>8.0308880308880295E-2</c:v>
                </c:pt>
                <c:pt idx="104">
                  <c:v>8.1081081081081072E-2</c:v>
                </c:pt>
                <c:pt idx="105">
                  <c:v>8.1853281853281848E-2</c:v>
                </c:pt>
                <c:pt idx="106">
                  <c:v>8.2625482625482624E-2</c:v>
                </c:pt>
                <c:pt idx="107">
                  <c:v>8.33976833976834E-2</c:v>
                </c:pt>
                <c:pt idx="108">
                  <c:v>8.4169884169884177E-2</c:v>
                </c:pt>
                <c:pt idx="109">
                  <c:v>8.4942084942084953E-2</c:v>
                </c:pt>
                <c:pt idx="110">
                  <c:v>8.5714285714285729E-2</c:v>
                </c:pt>
                <c:pt idx="111">
                  <c:v>8.6486486486486505E-2</c:v>
                </c:pt>
                <c:pt idx="112">
                  <c:v>8.7258687258687281E-2</c:v>
                </c:pt>
                <c:pt idx="113">
                  <c:v>8.8030888030888058E-2</c:v>
                </c:pt>
                <c:pt idx="114">
                  <c:v>8.8803088803088834E-2</c:v>
                </c:pt>
                <c:pt idx="115">
                  <c:v>8.957528957528961E-2</c:v>
                </c:pt>
                <c:pt idx="116">
                  <c:v>9.0347490347490386E-2</c:v>
                </c:pt>
                <c:pt idx="117">
                  <c:v>9.1119691119691162E-2</c:v>
                </c:pt>
                <c:pt idx="118">
                  <c:v>9.1891891891891939E-2</c:v>
                </c:pt>
                <c:pt idx="119">
                  <c:v>9.2664092664092715E-2</c:v>
                </c:pt>
                <c:pt idx="120">
                  <c:v>9.3436293436293491E-2</c:v>
                </c:pt>
                <c:pt idx="121">
                  <c:v>9.4208494208494267E-2</c:v>
                </c:pt>
                <c:pt idx="122">
                  <c:v>9.4980694980695043E-2</c:v>
                </c:pt>
                <c:pt idx="123">
                  <c:v>9.575289575289582E-2</c:v>
                </c:pt>
                <c:pt idx="124">
                  <c:v>9.6525096525096596E-2</c:v>
                </c:pt>
                <c:pt idx="125">
                  <c:v>9.7297297297297372E-2</c:v>
                </c:pt>
                <c:pt idx="126">
                  <c:v>9.8069498069498148E-2</c:v>
                </c:pt>
                <c:pt idx="127">
                  <c:v>9.8841698841698925E-2</c:v>
                </c:pt>
                <c:pt idx="128">
                  <c:v>9.9613899613899701E-2</c:v>
                </c:pt>
                <c:pt idx="129">
                  <c:v>0.10038610038610048</c:v>
                </c:pt>
                <c:pt idx="130">
                  <c:v>0.10115830115830125</c:v>
                </c:pt>
                <c:pt idx="131">
                  <c:v>0.10193050193050203</c:v>
                </c:pt>
                <c:pt idx="132">
                  <c:v>0.10270270270270281</c:v>
                </c:pt>
                <c:pt idx="133">
                  <c:v>0.10347490347490358</c:v>
                </c:pt>
                <c:pt idx="134">
                  <c:v>0.10424710424710436</c:v>
                </c:pt>
                <c:pt idx="135">
                  <c:v>0.10501930501930513</c:v>
                </c:pt>
                <c:pt idx="136">
                  <c:v>0.10579150579150591</c:v>
                </c:pt>
                <c:pt idx="137">
                  <c:v>0.10656370656370669</c:v>
                </c:pt>
                <c:pt idx="138">
                  <c:v>0.10733590733590746</c:v>
                </c:pt>
                <c:pt idx="139">
                  <c:v>0.10810810810810824</c:v>
                </c:pt>
                <c:pt idx="140">
                  <c:v>0.10888030888030902</c:v>
                </c:pt>
                <c:pt idx="141">
                  <c:v>0.10965250965250979</c:v>
                </c:pt>
                <c:pt idx="142">
                  <c:v>0.11042471042471057</c:v>
                </c:pt>
                <c:pt idx="143">
                  <c:v>0.11119691119691134</c:v>
                </c:pt>
                <c:pt idx="144">
                  <c:v>0.11196911196911212</c:v>
                </c:pt>
                <c:pt idx="145">
                  <c:v>0.1127413127413129</c:v>
                </c:pt>
                <c:pt idx="146">
                  <c:v>0.11351351351351367</c:v>
                </c:pt>
                <c:pt idx="147">
                  <c:v>0.11428571428571445</c:v>
                </c:pt>
                <c:pt idx="148">
                  <c:v>0.11505791505791522</c:v>
                </c:pt>
                <c:pt idx="149">
                  <c:v>0.115830115830116</c:v>
                </c:pt>
                <c:pt idx="150">
                  <c:v>0.11660231660231678</c:v>
                </c:pt>
                <c:pt idx="151">
                  <c:v>0.11737451737451755</c:v>
                </c:pt>
                <c:pt idx="152">
                  <c:v>0.11814671814671833</c:v>
                </c:pt>
                <c:pt idx="153">
                  <c:v>0.11891891891891911</c:v>
                </c:pt>
                <c:pt idx="154">
                  <c:v>0.11969111969111988</c:v>
                </c:pt>
                <c:pt idx="155">
                  <c:v>0.12046332046332066</c:v>
                </c:pt>
                <c:pt idx="156">
                  <c:v>0.12123552123552143</c:v>
                </c:pt>
                <c:pt idx="157">
                  <c:v>0.12200772200772221</c:v>
                </c:pt>
                <c:pt idx="158">
                  <c:v>0.12277992277992299</c:v>
                </c:pt>
                <c:pt idx="159">
                  <c:v>0.12355212355212376</c:v>
                </c:pt>
                <c:pt idx="160">
                  <c:v>0.12432432432432454</c:v>
                </c:pt>
                <c:pt idx="161">
                  <c:v>0.1250965250965253</c:v>
                </c:pt>
                <c:pt idx="162">
                  <c:v>0.12586872586872608</c:v>
                </c:pt>
                <c:pt idx="163">
                  <c:v>0.12664092664092685</c:v>
                </c:pt>
                <c:pt idx="164">
                  <c:v>0.12741312741312763</c:v>
                </c:pt>
                <c:pt idx="165">
                  <c:v>0.12818532818532841</c:v>
                </c:pt>
                <c:pt idx="166">
                  <c:v>0.12895752895752918</c:v>
                </c:pt>
                <c:pt idx="167">
                  <c:v>0.12972972972972996</c:v>
                </c:pt>
                <c:pt idx="168">
                  <c:v>0.13050193050193074</c:v>
                </c:pt>
                <c:pt idx="169">
                  <c:v>0.13127413127413151</c:v>
                </c:pt>
                <c:pt idx="170">
                  <c:v>0.13204633204633229</c:v>
                </c:pt>
                <c:pt idx="171">
                  <c:v>0.13281853281853306</c:v>
                </c:pt>
                <c:pt idx="172">
                  <c:v>0.13359073359073384</c:v>
                </c:pt>
                <c:pt idx="173">
                  <c:v>0.13436293436293462</c:v>
                </c:pt>
                <c:pt idx="174">
                  <c:v>0.13513513513513539</c:v>
                </c:pt>
                <c:pt idx="175">
                  <c:v>0.13590733590733617</c:v>
                </c:pt>
                <c:pt idx="176">
                  <c:v>0.13667953667953694</c:v>
                </c:pt>
                <c:pt idx="177">
                  <c:v>0.13745173745173772</c:v>
                </c:pt>
                <c:pt idx="178">
                  <c:v>0.1382239382239385</c:v>
                </c:pt>
                <c:pt idx="179">
                  <c:v>0.13899613899613927</c:v>
                </c:pt>
                <c:pt idx="180">
                  <c:v>0.13976833976834005</c:v>
                </c:pt>
                <c:pt idx="181">
                  <c:v>0.14054054054054083</c:v>
                </c:pt>
                <c:pt idx="182">
                  <c:v>0.1413127413127416</c:v>
                </c:pt>
                <c:pt idx="183">
                  <c:v>0.14208494208494238</c:v>
                </c:pt>
                <c:pt idx="184">
                  <c:v>0.14285714285714315</c:v>
                </c:pt>
                <c:pt idx="185">
                  <c:v>0.14362934362934393</c:v>
                </c:pt>
                <c:pt idx="186">
                  <c:v>0.14440154440154471</c:v>
                </c:pt>
                <c:pt idx="187">
                  <c:v>0.14517374517374548</c:v>
                </c:pt>
                <c:pt idx="188">
                  <c:v>0.14594594594594626</c:v>
                </c:pt>
                <c:pt idx="189">
                  <c:v>0.14671814671814704</c:v>
                </c:pt>
                <c:pt idx="190">
                  <c:v>0.14749034749034781</c:v>
                </c:pt>
                <c:pt idx="191">
                  <c:v>0.14826254826254859</c:v>
                </c:pt>
                <c:pt idx="192">
                  <c:v>0.14903474903474936</c:v>
                </c:pt>
                <c:pt idx="193">
                  <c:v>0.14980694980695014</c:v>
                </c:pt>
                <c:pt idx="194">
                  <c:v>0.15057915057915092</c:v>
                </c:pt>
                <c:pt idx="195">
                  <c:v>0.15135135135135169</c:v>
                </c:pt>
                <c:pt idx="196">
                  <c:v>0.15212355212355247</c:v>
                </c:pt>
                <c:pt idx="197">
                  <c:v>0.15289575289575325</c:v>
                </c:pt>
                <c:pt idx="198">
                  <c:v>0.15366795366795402</c:v>
                </c:pt>
                <c:pt idx="199">
                  <c:v>0.1544401544401548</c:v>
                </c:pt>
                <c:pt idx="200">
                  <c:v>0.15521235521235557</c:v>
                </c:pt>
                <c:pt idx="201">
                  <c:v>0.15598455598455635</c:v>
                </c:pt>
                <c:pt idx="202">
                  <c:v>0.15675675675675713</c:v>
                </c:pt>
                <c:pt idx="203">
                  <c:v>0.1575289575289579</c:v>
                </c:pt>
                <c:pt idx="204">
                  <c:v>0.15830115830115868</c:v>
                </c:pt>
                <c:pt idx="205">
                  <c:v>0.15907335907335945</c:v>
                </c:pt>
                <c:pt idx="206">
                  <c:v>0.15984555984556023</c:v>
                </c:pt>
                <c:pt idx="207">
                  <c:v>0.16061776061776101</c:v>
                </c:pt>
                <c:pt idx="208">
                  <c:v>0.16138996138996178</c:v>
                </c:pt>
                <c:pt idx="209">
                  <c:v>0.16216216216216256</c:v>
                </c:pt>
                <c:pt idx="210">
                  <c:v>0.16293436293436334</c:v>
                </c:pt>
                <c:pt idx="211">
                  <c:v>0.16370656370656411</c:v>
                </c:pt>
                <c:pt idx="212">
                  <c:v>0.16447876447876489</c:v>
                </c:pt>
                <c:pt idx="213">
                  <c:v>0.16525096525096566</c:v>
                </c:pt>
                <c:pt idx="214">
                  <c:v>0.16602316602316644</c:v>
                </c:pt>
                <c:pt idx="215">
                  <c:v>0.16679536679536722</c:v>
                </c:pt>
                <c:pt idx="216">
                  <c:v>0.16756756756756799</c:v>
                </c:pt>
                <c:pt idx="217">
                  <c:v>0.16833976833976877</c:v>
                </c:pt>
                <c:pt idx="218">
                  <c:v>0.16911196911196955</c:v>
                </c:pt>
                <c:pt idx="219">
                  <c:v>0.16988416988417032</c:v>
                </c:pt>
                <c:pt idx="220">
                  <c:v>0.1706563706563711</c:v>
                </c:pt>
                <c:pt idx="221">
                  <c:v>0.17142857142857187</c:v>
                </c:pt>
                <c:pt idx="222">
                  <c:v>0.17220077220077265</c:v>
                </c:pt>
                <c:pt idx="223">
                  <c:v>0.17297297297297343</c:v>
                </c:pt>
                <c:pt idx="224">
                  <c:v>0.1737451737451742</c:v>
                </c:pt>
                <c:pt idx="225">
                  <c:v>0.17451737451737498</c:v>
                </c:pt>
                <c:pt idx="226">
                  <c:v>0.17528957528957576</c:v>
                </c:pt>
                <c:pt idx="227">
                  <c:v>0.17606177606177653</c:v>
                </c:pt>
                <c:pt idx="228">
                  <c:v>0.17683397683397731</c:v>
                </c:pt>
                <c:pt idx="229">
                  <c:v>0.17760617760617808</c:v>
                </c:pt>
                <c:pt idx="230">
                  <c:v>0.17837837837837886</c:v>
                </c:pt>
                <c:pt idx="231">
                  <c:v>0.17915057915057964</c:v>
                </c:pt>
                <c:pt idx="232">
                  <c:v>0.17992277992278041</c:v>
                </c:pt>
                <c:pt idx="233">
                  <c:v>0.18069498069498119</c:v>
                </c:pt>
                <c:pt idx="234">
                  <c:v>0.18146718146718196</c:v>
                </c:pt>
                <c:pt idx="235">
                  <c:v>0.18223938223938274</c:v>
                </c:pt>
                <c:pt idx="236">
                  <c:v>0.18301158301158352</c:v>
                </c:pt>
                <c:pt idx="237">
                  <c:v>0.18378378378378429</c:v>
                </c:pt>
                <c:pt idx="238">
                  <c:v>0.18455598455598507</c:v>
                </c:pt>
                <c:pt idx="239">
                  <c:v>0.18532818532818585</c:v>
                </c:pt>
                <c:pt idx="240">
                  <c:v>0.18610038610038662</c:v>
                </c:pt>
                <c:pt idx="241">
                  <c:v>0.1868725868725874</c:v>
                </c:pt>
                <c:pt idx="242">
                  <c:v>0.18764478764478817</c:v>
                </c:pt>
                <c:pt idx="243">
                  <c:v>0.18841698841698895</c:v>
                </c:pt>
                <c:pt idx="244">
                  <c:v>0.18918918918918973</c:v>
                </c:pt>
                <c:pt idx="245">
                  <c:v>0.1899613899613905</c:v>
                </c:pt>
                <c:pt idx="246">
                  <c:v>0.19073359073359128</c:v>
                </c:pt>
                <c:pt idx="247">
                  <c:v>0.19150579150579206</c:v>
                </c:pt>
                <c:pt idx="248">
                  <c:v>0.19227799227799283</c:v>
                </c:pt>
                <c:pt idx="249">
                  <c:v>0.19305019305019361</c:v>
                </c:pt>
                <c:pt idx="250">
                  <c:v>0.19382239382239438</c:v>
                </c:pt>
                <c:pt idx="251">
                  <c:v>0.19459459459459516</c:v>
                </c:pt>
                <c:pt idx="252">
                  <c:v>0.19536679536679594</c:v>
                </c:pt>
                <c:pt idx="253">
                  <c:v>0.19613899613899671</c:v>
                </c:pt>
                <c:pt idx="254">
                  <c:v>0.19691119691119749</c:v>
                </c:pt>
                <c:pt idx="255">
                  <c:v>0.19768339768339827</c:v>
                </c:pt>
                <c:pt idx="256">
                  <c:v>0.19845559845559904</c:v>
                </c:pt>
                <c:pt idx="257">
                  <c:v>0.19922779922779982</c:v>
                </c:pt>
                <c:pt idx="258">
                  <c:v>0.20000000000000059</c:v>
                </c:pt>
                <c:pt idx="259">
                  <c:v>0.20077220077220137</c:v>
                </c:pt>
                <c:pt idx="260">
                  <c:v>0.20154440154440215</c:v>
                </c:pt>
                <c:pt idx="261">
                  <c:v>0.20231660231660292</c:v>
                </c:pt>
                <c:pt idx="262">
                  <c:v>0.2030888030888037</c:v>
                </c:pt>
                <c:pt idx="263">
                  <c:v>0.20386100386100448</c:v>
                </c:pt>
                <c:pt idx="264">
                  <c:v>0.20463320463320525</c:v>
                </c:pt>
                <c:pt idx="265">
                  <c:v>0.20540540540540603</c:v>
                </c:pt>
                <c:pt idx="266">
                  <c:v>0.2061776061776068</c:v>
                </c:pt>
                <c:pt idx="267">
                  <c:v>0.20694980694980758</c:v>
                </c:pt>
                <c:pt idx="268">
                  <c:v>0.20772200772200836</c:v>
                </c:pt>
                <c:pt idx="269">
                  <c:v>0.20849420849420913</c:v>
                </c:pt>
                <c:pt idx="270">
                  <c:v>0.20926640926640991</c:v>
                </c:pt>
                <c:pt idx="271">
                  <c:v>0.21003861003861068</c:v>
                </c:pt>
                <c:pt idx="272">
                  <c:v>0.21081081081081146</c:v>
                </c:pt>
                <c:pt idx="273">
                  <c:v>0.21158301158301224</c:v>
                </c:pt>
                <c:pt idx="274">
                  <c:v>0.21235521235521301</c:v>
                </c:pt>
                <c:pt idx="275">
                  <c:v>0.21312741312741379</c:v>
                </c:pt>
                <c:pt idx="276">
                  <c:v>0.21389961389961457</c:v>
                </c:pt>
                <c:pt idx="277">
                  <c:v>0.21467181467181534</c:v>
                </c:pt>
                <c:pt idx="278">
                  <c:v>0.21544401544401612</c:v>
                </c:pt>
                <c:pt idx="279">
                  <c:v>0.21621621621621689</c:v>
                </c:pt>
                <c:pt idx="280">
                  <c:v>0.21698841698841767</c:v>
                </c:pt>
                <c:pt idx="281">
                  <c:v>0.21776061776061845</c:v>
                </c:pt>
                <c:pt idx="282">
                  <c:v>0.21853281853281922</c:v>
                </c:pt>
                <c:pt idx="283">
                  <c:v>0.21930501930502</c:v>
                </c:pt>
                <c:pt idx="284">
                  <c:v>0.22007722007722078</c:v>
                </c:pt>
                <c:pt idx="285">
                  <c:v>0.22084942084942155</c:v>
                </c:pt>
                <c:pt idx="286">
                  <c:v>0.22162162162162233</c:v>
                </c:pt>
                <c:pt idx="287">
                  <c:v>0.2223938223938231</c:v>
                </c:pt>
                <c:pt idx="288">
                  <c:v>0.22316602316602388</c:v>
                </c:pt>
                <c:pt idx="289">
                  <c:v>0.22393822393822466</c:v>
                </c:pt>
                <c:pt idx="290">
                  <c:v>0.22471042471042543</c:v>
                </c:pt>
                <c:pt idx="291">
                  <c:v>0.22548262548262621</c:v>
                </c:pt>
                <c:pt idx="292">
                  <c:v>0.22625482625482699</c:v>
                </c:pt>
                <c:pt idx="293">
                  <c:v>0.22702702702702776</c:v>
                </c:pt>
                <c:pt idx="294">
                  <c:v>0.22779922779922854</c:v>
                </c:pt>
                <c:pt idx="295">
                  <c:v>0.22857142857142931</c:v>
                </c:pt>
                <c:pt idx="296">
                  <c:v>0.22934362934363009</c:v>
                </c:pt>
                <c:pt idx="297">
                  <c:v>0.23011583011583087</c:v>
                </c:pt>
                <c:pt idx="298">
                  <c:v>0.23088803088803164</c:v>
                </c:pt>
                <c:pt idx="299">
                  <c:v>0.23166023166023242</c:v>
                </c:pt>
                <c:pt idx="300">
                  <c:v>0.23243243243243319</c:v>
                </c:pt>
                <c:pt idx="301">
                  <c:v>0.23320463320463397</c:v>
                </c:pt>
                <c:pt idx="302">
                  <c:v>0.23397683397683475</c:v>
                </c:pt>
                <c:pt idx="303">
                  <c:v>0.23474903474903552</c:v>
                </c:pt>
                <c:pt idx="304">
                  <c:v>0.2355212355212363</c:v>
                </c:pt>
                <c:pt idx="305">
                  <c:v>0.23629343629343708</c:v>
                </c:pt>
                <c:pt idx="306">
                  <c:v>0.23706563706563785</c:v>
                </c:pt>
                <c:pt idx="307">
                  <c:v>0.23783783783783863</c:v>
                </c:pt>
                <c:pt idx="308">
                  <c:v>0.2386100386100394</c:v>
                </c:pt>
                <c:pt idx="309">
                  <c:v>0.23938223938224018</c:v>
                </c:pt>
                <c:pt idx="310">
                  <c:v>0.24015444015444096</c:v>
                </c:pt>
                <c:pt idx="311">
                  <c:v>0.24092664092664173</c:v>
                </c:pt>
                <c:pt idx="312">
                  <c:v>0.24169884169884251</c:v>
                </c:pt>
                <c:pt idx="313">
                  <c:v>0.24247104247104329</c:v>
                </c:pt>
                <c:pt idx="314">
                  <c:v>0.24324324324324406</c:v>
                </c:pt>
                <c:pt idx="315">
                  <c:v>0.24401544401544484</c:v>
                </c:pt>
                <c:pt idx="316">
                  <c:v>0.24478764478764561</c:v>
                </c:pt>
                <c:pt idx="317">
                  <c:v>0.24555984555984639</c:v>
                </c:pt>
                <c:pt idx="318">
                  <c:v>0.24633204633204717</c:v>
                </c:pt>
                <c:pt idx="319">
                  <c:v>0.24710424710424794</c:v>
                </c:pt>
                <c:pt idx="320">
                  <c:v>0.24787644787644872</c:v>
                </c:pt>
                <c:pt idx="321">
                  <c:v>0.2486486486486495</c:v>
                </c:pt>
                <c:pt idx="322">
                  <c:v>0.24942084942085027</c:v>
                </c:pt>
                <c:pt idx="323">
                  <c:v>0.25019305019305105</c:v>
                </c:pt>
                <c:pt idx="324">
                  <c:v>0.2509652509652518</c:v>
                </c:pt>
                <c:pt idx="325">
                  <c:v>0.25173745173745254</c:v>
                </c:pt>
                <c:pt idx="326">
                  <c:v>0.25250965250965329</c:v>
                </c:pt>
                <c:pt idx="327">
                  <c:v>0.25328185328185404</c:v>
                </c:pt>
                <c:pt idx="328">
                  <c:v>0.25405405405405479</c:v>
                </c:pt>
                <c:pt idx="329">
                  <c:v>0.25482625482625554</c:v>
                </c:pt>
                <c:pt idx="330">
                  <c:v>0.25559845559845629</c:v>
                </c:pt>
                <c:pt idx="331">
                  <c:v>0.25637065637065704</c:v>
                </c:pt>
                <c:pt idx="332">
                  <c:v>0.25714285714285778</c:v>
                </c:pt>
                <c:pt idx="333">
                  <c:v>0.25791505791505853</c:v>
                </c:pt>
                <c:pt idx="334">
                  <c:v>0.25868725868725928</c:v>
                </c:pt>
                <c:pt idx="335">
                  <c:v>0.25945945945946003</c:v>
                </c:pt>
                <c:pt idx="336">
                  <c:v>0.26023166023166078</c:v>
                </c:pt>
                <c:pt idx="337">
                  <c:v>0.26100386100386153</c:v>
                </c:pt>
                <c:pt idx="338">
                  <c:v>0.26177606177606227</c:v>
                </c:pt>
                <c:pt idx="339">
                  <c:v>0.26254826254826302</c:v>
                </c:pt>
                <c:pt idx="340">
                  <c:v>0.26332046332046377</c:v>
                </c:pt>
                <c:pt idx="341">
                  <c:v>0.26409266409266452</c:v>
                </c:pt>
                <c:pt idx="342">
                  <c:v>0.26486486486486527</c:v>
                </c:pt>
                <c:pt idx="343">
                  <c:v>0.26563706563706602</c:v>
                </c:pt>
                <c:pt idx="344">
                  <c:v>0.26640926640926677</c:v>
                </c:pt>
                <c:pt idx="345">
                  <c:v>0.26718146718146751</c:v>
                </c:pt>
                <c:pt idx="346">
                  <c:v>0.26795366795366826</c:v>
                </c:pt>
                <c:pt idx="347">
                  <c:v>0.26872586872586901</c:v>
                </c:pt>
                <c:pt idx="348">
                  <c:v>0.26949806949806976</c:v>
                </c:pt>
                <c:pt idx="349">
                  <c:v>0.27027027027027051</c:v>
                </c:pt>
                <c:pt idx="350">
                  <c:v>0.27104247104247126</c:v>
                </c:pt>
                <c:pt idx="351">
                  <c:v>0.271814671814672</c:v>
                </c:pt>
                <c:pt idx="352">
                  <c:v>0.27258687258687275</c:v>
                </c:pt>
                <c:pt idx="353">
                  <c:v>0.2733590733590735</c:v>
                </c:pt>
                <c:pt idx="354">
                  <c:v>0.27413127413127425</c:v>
                </c:pt>
                <c:pt idx="355">
                  <c:v>0.274903474903475</c:v>
                </c:pt>
                <c:pt idx="356">
                  <c:v>0.27567567567567575</c:v>
                </c:pt>
                <c:pt idx="357">
                  <c:v>0.27644787644787649</c:v>
                </c:pt>
                <c:pt idx="358">
                  <c:v>0.27722007722007724</c:v>
                </c:pt>
                <c:pt idx="359">
                  <c:v>0.27799227799227799</c:v>
                </c:pt>
                <c:pt idx="360">
                  <c:v>0.27876447876447874</c:v>
                </c:pt>
                <c:pt idx="361">
                  <c:v>0.27953667953667949</c:v>
                </c:pt>
                <c:pt idx="362">
                  <c:v>0.28030888030888024</c:v>
                </c:pt>
                <c:pt idx="363">
                  <c:v>0.28108108108108099</c:v>
                </c:pt>
                <c:pt idx="364">
                  <c:v>0.28185328185328173</c:v>
                </c:pt>
                <c:pt idx="365">
                  <c:v>0.28262548262548248</c:v>
                </c:pt>
                <c:pt idx="366">
                  <c:v>0.28339768339768323</c:v>
                </c:pt>
                <c:pt idx="367">
                  <c:v>0.28416988416988398</c:v>
                </c:pt>
                <c:pt idx="368">
                  <c:v>0.28494208494208473</c:v>
                </c:pt>
                <c:pt idx="369">
                  <c:v>0.28571428571428548</c:v>
                </c:pt>
                <c:pt idx="370">
                  <c:v>0.28648648648648622</c:v>
                </c:pt>
                <c:pt idx="371">
                  <c:v>0.28725868725868697</c:v>
                </c:pt>
                <c:pt idx="372">
                  <c:v>0.28803088803088772</c:v>
                </c:pt>
                <c:pt idx="373">
                  <c:v>0.28880308880308847</c:v>
                </c:pt>
                <c:pt idx="374">
                  <c:v>0.28957528957528922</c:v>
                </c:pt>
                <c:pt idx="375">
                  <c:v>0.29034749034748997</c:v>
                </c:pt>
                <c:pt idx="376">
                  <c:v>0.29111969111969072</c:v>
                </c:pt>
                <c:pt idx="377">
                  <c:v>0.29189189189189146</c:v>
                </c:pt>
                <c:pt idx="378">
                  <c:v>0.29266409266409221</c:v>
                </c:pt>
                <c:pt idx="379">
                  <c:v>0.29343629343629296</c:v>
                </c:pt>
                <c:pt idx="380">
                  <c:v>0.29420849420849371</c:v>
                </c:pt>
                <c:pt idx="381">
                  <c:v>0.29498069498069446</c:v>
                </c:pt>
                <c:pt idx="382">
                  <c:v>0.29575289575289521</c:v>
                </c:pt>
                <c:pt idx="383">
                  <c:v>0.29652509652509595</c:v>
                </c:pt>
                <c:pt idx="384">
                  <c:v>0.2972972972972967</c:v>
                </c:pt>
                <c:pt idx="385">
                  <c:v>0.29806949806949745</c:v>
                </c:pt>
                <c:pt idx="386">
                  <c:v>0.2988416988416982</c:v>
                </c:pt>
                <c:pt idx="387">
                  <c:v>0.29961389961389895</c:v>
                </c:pt>
                <c:pt idx="388">
                  <c:v>0.3003861003860997</c:v>
                </c:pt>
                <c:pt idx="389">
                  <c:v>0.30115830115830045</c:v>
                </c:pt>
                <c:pt idx="390">
                  <c:v>0.30193050193050119</c:v>
                </c:pt>
                <c:pt idx="391">
                  <c:v>0.30270270270270194</c:v>
                </c:pt>
                <c:pt idx="392">
                  <c:v>0.30347490347490269</c:v>
                </c:pt>
                <c:pt idx="393">
                  <c:v>0.30424710424710344</c:v>
                </c:pt>
                <c:pt idx="394">
                  <c:v>0.30501930501930419</c:v>
                </c:pt>
                <c:pt idx="395">
                  <c:v>0.30579150579150494</c:v>
                </c:pt>
                <c:pt idx="396">
                  <c:v>0.30656370656370568</c:v>
                </c:pt>
                <c:pt idx="397">
                  <c:v>0.30733590733590643</c:v>
                </c:pt>
                <c:pt idx="398">
                  <c:v>0.30810810810810718</c:v>
                </c:pt>
                <c:pt idx="399">
                  <c:v>0.30888030888030793</c:v>
                </c:pt>
                <c:pt idx="400">
                  <c:v>0.30965250965250868</c:v>
                </c:pt>
                <c:pt idx="401">
                  <c:v>0.31042471042470943</c:v>
                </c:pt>
                <c:pt idx="402">
                  <c:v>0.31119691119691018</c:v>
                </c:pt>
                <c:pt idx="403">
                  <c:v>0.31196911196911092</c:v>
                </c:pt>
                <c:pt idx="404">
                  <c:v>0.31274131274131167</c:v>
                </c:pt>
                <c:pt idx="405">
                  <c:v>0.31351351351351242</c:v>
                </c:pt>
                <c:pt idx="406">
                  <c:v>0.31428571428571317</c:v>
                </c:pt>
                <c:pt idx="407">
                  <c:v>0.31505791505791392</c:v>
                </c:pt>
                <c:pt idx="408">
                  <c:v>0.31583011583011467</c:v>
                </c:pt>
                <c:pt idx="409">
                  <c:v>0.31660231660231541</c:v>
                </c:pt>
                <c:pt idx="410">
                  <c:v>0.31737451737451616</c:v>
                </c:pt>
                <c:pt idx="411">
                  <c:v>0.31814671814671691</c:v>
                </c:pt>
                <c:pt idx="412">
                  <c:v>0.31891891891891766</c:v>
                </c:pt>
                <c:pt idx="413">
                  <c:v>0.31969111969111841</c:v>
                </c:pt>
                <c:pt idx="414">
                  <c:v>0.32046332046331916</c:v>
                </c:pt>
                <c:pt idx="415">
                  <c:v>0.32123552123551991</c:v>
                </c:pt>
                <c:pt idx="416">
                  <c:v>0.32200772200772065</c:v>
                </c:pt>
                <c:pt idx="417">
                  <c:v>0.3227799227799214</c:v>
                </c:pt>
                <c:pt idx="418">
                  <c:v>0.32355212355212215</c:v>
                </c:pt>
                <c:pt idx="419">
                  <c:v>0.3243243243243229</c:v>
                </c:pt>
                <c:pt idx="420">
                  <c:v>0.32509652509652365</c:v>
                </c:pt>
                <c:pt idx="421">
                  <c:v>0.3258687258687244</c:v>
                </c:pt>
                <c:pt idx="422">
                  <c:v>0.32664092664092514</c:v>
                </c:pt>
                <c:pt idx="423">
                  <c:v>0.32741312741312589</c:v>
                </c:pt>
                <c:pt idx="424">
                  <c:v>0.32818532818532664</c:v>
                </c:pt>
                <c:pt idx="425">
                  <c:v>0.32895752895752739</c:v>
                </c:pt>
                <c:pt idx="426">
                  <c:v>0.32972972972972814</c:v>
                </c:pt>
                <c:pt idx="427">
                  <c:v>0.33050193050192889</c:v>
                </c:pt>
                <c:pt idx="428">
                  <c:v>0.33127413127412964</c:v>
                </c:pt>
                <c:pt idx="429">
                  <c:v>0.33204633204633038</c:v>
                </c:pt>
                <c:pt idx="430">
                  <c:v>0.33281853281853113</c:v>
                </c:pt>
                <c:pt idx="431">
                  <c:v>0.33359073359073188</c:v>
                </c:pt>
                <c:pt idx="432">
                  <c:v>0.33436293436293263</c:v>
                </c:pt>
                <c:pt idx="433">
                  <c:v>0.33513513513513338</c:v>
                </c:pt>
                <c:pt idx="434">
                  <c:v>0.33590733590733413</c:v>
                </c:pt>
                <c:pt idx="435">
                  <c:v>0.33667953667953487</c:v>
                </c:pt>
                <c:pt idx="436">
                  <c:v>0.33745173745173562</c:v>
                </c:pt>
                <c:pt idx="437">
                  <c:v>0.33822393822393637</c:v>
                </c:pt>
                <c:pt idx="438">
                  <c:v>0.33899613899613712</c:v>
                </c:pt>
                <c:pt idx="439">
                  <c:v>0.33976833976833787</c:v>
                </c:pt>
                <c:pt idx="440">
                  <c:v>0.34054054054053862</c:v>
                </c:pt>
                <c:pt idx="441">
                  <c:v>0.34131274131273937</c:v>
                </c:pt>
                <c:pt idx="442">
                  <c:v>0.34208494208494011</c:v>
                </c:pt>
                <c:pt idx="443">
                  <c:v>0.34285714285714086</c:v>
                </c:pt>
                <c:pt idx="444">
                  <c:v>0.34362934362934161</c:v>
                </c:pt>
                <c:pt idx="445">
                  <c:v>0.34440154440154236</c:v>
                </c:pt>
                <c:pt idx="446">
                  <c:v>0.34517374517374311</c:v>
                </c:pt>
                <c:pt idx="447">
                  <c:v>0.34594594594594386</c:v>
                </c:pt>
                <c:pt idx="448">
                  <c:v>0.3467181467181446</c:v>
                </c:pt>
                <c:pt idx="449">
                  <c:v>0.34749034749034535</c:v>
                </c:pt>
                <c:pt idx="450">
                  <c:v>0.3482625482625461</c:v>
                </c:pt>
                <c:pt idx="451">
                  <c:v>0.34903474903474685</c:v>
                </c:pt>
                <c:pt idx="452">
                  <c:v>0.3498069498069476</c:v>
                </c:pt>
                <c:pt idx="453">
                  <c:v>0.35057915057914835</c:v>
                </c:pt>
                <c:pt idx="454">
                  <c:v>0.35135135135134909</c:v>
                </c:pt>
                <c:pt idx="455">
                  <c:v>0.35212355212354984</c:v>
                </c:pt>
                <c:pt idx="456">
                  <c:v>0.35289575289575059</c:v>
                </c:pt>
                <c:pt idx="457">
                  <c:v>0.35366795366795134</c:v>
                </c:pt>
                <c:pt idx="458">
                  <c:v>0.35444015444015209</c:v>
                </c:pt>
                <c:pt idx="459">
                  <c:v>0.35521235521235284</c:v>
                </c:pt>
                <c:pt idx="460">
                  <c:v>0.35598455598455359</c:v>
                </c:pt>
                <c:pt idx="461">
                  <c:v>0.35675675675675433</c:v>
                </c:pt>
                <c:pt idx="462">
                  <c:v>0.35752895752895508</c:v>
                </c:pt>
                <c:pt idx="463">
                  <c:v>0.35830115830115583</c:v>
                </c:pt>
                <c:pt idx="464">
                  <c:v>0.35907335907335658</c:v>
                </c:pt>
                <c:pt idx="465">
                  <c:v>0.35984555984555733</c:v>
                </c:pt>
                <c:pt idx="466">
                  <c:v>0.36061776061775808</c:v>
                </c:pt>
                <c:pt idx="467">
                  <c:v>0.36138996138995882</c:v>
                </c:pt>
                <c:pt idx="468">
                  <c:v>0.36216216216215957</c:v>
                </c:pt>
                <c:pt idx="469">
                  <c:v>0.36293436293436032</c:v>
                </c:pt>
                <c:pt idx="470">
                  <c:v>0.36370656370656107</c:v>
                </c:pt>
                <c:pt idx="471">
                  <c:v>0.36447876447876182</c:v>
                </c:pt>
                <c:pt idx="472">
                  <c:v>0.36525096525096257</c:v>
                </c:pt>
                <c:pt idx="473">
                  <c:v>0.36602316602316332</c:v>
                </c:pt>
                <c:pt idx="474">
                  <c:v>0.36679536679536406</c:v>
                </c:pt>
                <c:pt idx="475">
                  <c:v>0.36756756756756481</c:v>
                </c:pt>
                <c:pt idx="476">
                  <c:v>0.36833976833976556</c:v>
                </c:pt>
                <c:pt idx="477">
                  <c:v>0.36911196911196631</c:v>
                </c:pt>
                <c:pt idx="478">
                  <c:v>0.36988416988416706</c:v>
                </c:pt>
                <c:pt idx="479">
                  <c:v>0.37065637065636781</c:v>
                </c:pt>
                <c:pt idx="480">
                  <c:v>0.37142857142856855</c:v>
                </c:pt>
                <c:pt idx="481">
                  <c:v>0.3722007722007693</c:v>
                </c:pt>
                <c:pt idx="482">
                  <c:v>0.37297297297297005</c:v>
                </c:pt>
                <c:pt idx="483">
                  <c:v>0.3737451737451708</c:v>
                </c:pt>
                <c:pt idx="484">
                  <c:v>0.37451737451737155</c:v>
                </c:pt>
                <c:pt idx="485">
                  <c:v>0.3752895752895723</c:v>
                </c:pt>
                <c:pt idx="486">
                  <c:v>0.37606177606177305</c:v>
                </c:pt>
                <c:pt idx="487">
                  <c:v>0.37683397683397379</c:v>
                </c:pt>
                <c:pt idx="488">
                  <c:v>0.37760617760617454</c:v>
                </c:pt>
                <c:pt idx="489">
                  <c:v>0.37837837837837529</c:v>
                </c:pt>
                <c:pt idx="490">
                  <c:v>0.37915057915057604</c:v>
                </c:pt>
                <c:pt idx="491">
                  <c:v>0.37992277992277679</c:v>
                </c:pt>
                <c:pt idx="492">
                  <c:v>0.38069498069497754</c:v>
                </c:pt>
                <c:pt idx="493">
                  <c:v>0.38146718146717828</c:v>
                </c:pt>
                <c:pt idx="494">
                  <c:v>0.38223938223937903</c:v>
                </c:pt>
                <c:pt idx="495">
                  <c:v>0.38301158301157978</c:v>
                </c:pt>
                <c:pt idx="496">
                  <c:v>0.38378378378378053</c:v>
                </c:pt>
                <c:pt idx="497">
                  <c:v>0.38455598455598128</c:v>
                </c:pt>
                <c:pt idx="498">
                  <c:v>0.38532818532818203</c:v>
                </c:pt>
                <c:pt idx="499">
                  <c:v>0.38610038610038278</c:v>
                </c:pt>
                <c:pt idx="500">
                  <c:v>0.38687258687258352</c:v>
                </c:pt>
                <c:pt idx="501">
                  <c:v>0.38764478764478427</c:v>
                </c:pt>
                <c:pt idx="502">
                  <c:v>0.38841698841698502</c:v>
                </c:pt>
                <c:pt idx="503">
                  <c:v>0.38918918918918577</c:v>
                </c:pt>
                <c:pt idx="504">
                  <c:v>0.38996138996138652</c:v>
                </c:pt>
                <c:pt idx="505">
                  <c:v>0.39073359073358727</c:v>
                </c:pt>
                <c:pt idx="506">
                  <c:v>0.39150579150578801</c:v>
                </c:pt>
                <c:pt idx="507">
                  <c:v>0.39227799227798876</c:v>
                </c:pt>
                <c:pt idx="508">
                  <c:v>0.39305019305018951</c:v>
                </c:pt>
                <c:pt idx="509">
                  <c:v>0.39382239382239026</c:v>
                </c:pt>
                <c:pt idx="510">
                  <c:v>0.39459459459459101</c:v>
                </c:pt>
                <c:pt idx="511">
                  <c:v>0.39536679536679176</c:v>
                </c:pt>
                <c:pt idx="512">
                  <c:v>0.39613899613899251</c:v>
                </c:pt>
                <c:pt idx="513">
                  <c:v>0.39691119691119325</c:v>
                </c:pt>
                <c:pt idx="514">
                  <c:v>0.397683397683394</c:v>
                </c:pt>
                <c:pt idx="515">
                  <c:v>0.39845559845559475</c:v>
                </c:pt>
                <c:pt idx="516">
                  <c:v>0.3992277992277955</c:v>
                </c:pt>
                <c:pt idx="517">
                  <c:v>0.39999999999999625</c:v>
                </c:pt>
                <c:pt idx="518">
                  <c:v>0.400772200772197</c:v>
                </c:pt>
                <c:pt idx="519">
                  <c:v>0.40154440154439774</c:v>
                </c:pt>
                <c:pt idx="520">
                  <c:v>0.40231660231659849</c:v>
                </c:pt>
                <c:pt idx="521">
                  <c:v>0.40308880308879924</c:v>
                </c:pt>
                <c:pt idx="522">
                  <c:v>0.40386100386099999</c:v>
                </c:pt>
                <c:pt idx="523">
                  <c:v>0.40463320463320074</c:v>
                </c:pt>
                <c:pt idx="524">
                  <c:v>0.40540540540540149</c:v>
                </c:pt>
                <c:pt idx="525">
                  <c:v>0.40617760617760224</c:v>
                </c:pt>
                <c:pt idx="526">
                  <c:v>0.40694980694980298</c:v>
                </c:pt>
                <c:pt idx="527">
                  <c:v>0.40772200772200373</c:v>
                </c:pt>
                <c:pt idx="528">
                  <c:v>0.40849420849420448</c:v>
                </c:pt>
                <c:pt idx="529">
                  <c:v>0.40926640926640523</c:v>
                </c:pt>
                <c:pt idx="530">
                  <c:v>0.41003861003860598</c:v>
                </c:pt>
                <c:pt idx="531">
                  <c:v>0.41081081081080673</c:v>
                </c:pt>
                <c:pt idx="532">
                  <c:v>0.41158301158300747</c:v>
                </c:pt>
                <c:pt idx="533">
                  <c:v>0.41235521235520822</c:v>
                </c:pt>
                <c:pt idx="534">
                  <c:v>0.41312741312740897</c:v>
                </c:pt>
                <c:pt idx="535">
                  <c:v>0.41389961389960972</c:v>
                </c:pt>
                <c:pt idx="536">
                  <c:v>0.41467181467181047</c:v>
                </c:pt>
                <c:pt idx="537">
                  <c:v>0.41544401544401122</c:v>
                </c:pt>
                <c:pt idx="538">
                  <c:v>0.41621621621621196</c:v>
                </c:pt>
                <c:pt idx="539">
                  <c:v>0.41698841698841271</c:v>
                </c:pt>
                <c:pt idx="540">
                  <c:v>0.41776061776061346</c:v>
                </c:pt>
                <c:pt idx="541">
                  <c:v>0.41853281853281421</c:v>
                </c:pt>
                <c:pt idx="542">
                  <c:v>0.41930501930501496</c:v>
                </c:pt>
                <c:pt idx="543">
                  <c:v>0.42007722007721571</c:v>
                </c:pt>
                <c:pt idx="544">
                  <c:v>0.42084942084941646</c:v>
                </c:pt>
                <c:pt idx="545">
                  <c:v>0.4216216216216172</c:v>
                </c:pt>
                <c:pt idx="546">
                  <c:v>0.42239382239381795</c:v>
                </c:pt>
                <c:pt idx="547">
                  <c:v>0.4231660231660187</c:v>
                </c:pt>
                <c:pt idx="548">
                  <c:v>0.42393822393821945</c:v>
                </c:pt>
                <c:pt idx="549">
                  <c:v>0.4247104247104202</c:v>
                </c:pt>
                <c:pt idx="550">
                  <c:v>0.42548262548262095</c:v>
                </c:pt>
                <c:pt idx="551">
                  <c:v>0.42625482625482169</c:v>
                </c:pt>
                <c:pt idx="552">
                  <c:v>0.42702702702702244</c:v>
                </c:pt>
                <c:pt idx="553">
                  <c:v>0.42779922779922319</c:v>
                </c:pt>
                <c:pt idx="554">
                  <c:v>0.42857142857142394</c:v>
                </c:pt>
                <c:pt idx="555">
                  <c:v>0.42934362934362469</c:v>
                </c:pt>
                <c:pt idx="556">
                  <c:v>0.43011583011582544</c:v>
                </c:pt>
                <c:pt idx="557">
                  <c:v>0.43088803088802619</c:v>
                </c:pt>
                <c:pt idx="558">
                  <c:v>0.43166023166022693</c:v>
                </c:pt>
                <c:pt idx="559">
                  <c:v>0.43243243243242768</c:v>
                </c:pt>
                <c:pt idx="560">
                  <c:v>0.43320463320462843</c:v>
                </c:pt>
                <c:pt idx="561">
                  <c:v>0.43397683397682918</c:v>
                </c:pt>
                <c:pt idx="562">
                  <c:v>0.43474903474902993</c:v>
                </c:pt>
                <c:pt idx="563">
                  <c:v>0.43552123552123068</c:v>
                </c:pt>
                <c:pt idx="564">
                  <c:v>0.43629343629343142</c:v>
                </c:pt>
                <c:pt idx="565">
                  <c:v>0.43706563706563217</c:v>
                </c:pt>
                <c:pt idx="566">
                  <c:v>0.43783783783783292</c:v>
                </c:pt>
                <c:pt idx="567">
                  <c:v>0.43861003861003367</c:v>
                </c:pt>
                <c:pt idx="568">
                  <c:v>0.43938223938223442</c:v>
                </c:pt>
                <c:pt idx="569">
                  <c:v>0.44015444015443517</c:v>
                </c:pt>
                <c:pt idx="570">
                  <c:v>0.44092664092663592</c:v>
                </c:pt>
                <c:pt idx="571">
                  <c:v>0.44169884169883666</c:v>
                </c:pt>
                <c:pt idx="572">
                  <c:v>0.44247104247103741</c:v>
                </c:pt>
                <c:pt idx="573">
                  <c:v>0.44324324324323816</c:v>
                </c:pt>
                <c:pt idx="574">
                  <c:v>0.44401544401543891</c:v>
                </c:pt>
                <c:pt idx="575">
                  <c:v>0.44478764478763966</c:v>
                </c:pt>
                <c:pt idx="576">
                  <c:v>0.44555984555984041</c:v>
                </c:pt>
                <c:pt idx="577">
                  <c:v>0.44633204633204115</c:v>
                </c:pt>
                <c:pt idx="578">
                  <c:v>0.4471042471042419</c:v>
                </c:pt>
                <c:pt idx="579">
                  <c:v>0.44787644787644265</c:v>
                </c:pt>
                <c:pt idx="580">
                  <c:v>0.4486486486486434</c:v>
                </c:pt>
                <c:pt idx="581">
                  <c:v>0.44942084942084415</c:v>
                </c:pt>
                <c:pt idx="582">
                  <c:v>0.4501930501930449</c:v>
                </c:pt>
                <c:pt idx="583">
                  <c:v>0.45096525096524565</c:v>
                </c:pt>
                <c:pt idx="584">
                  <c:v>0.45173745173744639</c:v>
                </c:pt>
                <c:pt idx="585">
                  <c:v>0.45250965250964714</c:v>
                </c:pt>
                <c:pt idx="586">
                  <c:v>0.45328185328184789</c:v>
                </c:pt>
                <c:pt idx="587">
                  <c:v>0.45405405405404864</c:v>
                </c:pt>
                <c:pt idx="588">
                  <c:v>0.45482625482624939</c:v>
                </c:pt>
                <c:pt idx="589">
                  <c:v>0.45559845559845014</c:v>
                </c:pt>
                <c:pt idx="590">
                  <c:v>0.45637065637065088</c:v>
                </c:pt>
                <c:pt idx="591">
                  <c:v>0.45714285714285163</c:v>
                </c:pt>
                <c:pt idx="592">
                  <c:v>0.45791505791505238</c:v>
                </c:pt>
                <c:pt idx="593">
                  <c:v>0.45868725868725313</c:v>
                </c:pt>
                <c:pt idx="594">
                  <c:v>0.45945945945945388</c:v>
                </c:pt>
                <c:pt idx="595">
                  <c:v>0.46023166023165463</c:v>
                </c:pt>
                <c:pt idx="596">
                  <c:v>0.46100386100385538</c:v>
                </c:pt>
                <c:pt idx="597">
                  <c:v>0.46177606177605612</c:v>
                </c:pt>
                <c:pt idx="598">
                  <c:v>0.46254826254825687</c:v>
                </c:pt>
                <c:pt idx="599">
                  <c:v>0.46332046332045762</c:v>
                </c:pt>
                <c:pt idx="600">
                  <c:v>0.46409266409265837</c:v>
                </c:pt>
                <c:pt idx="601">
                  <c:v>0.46486486486485912</c:v>
                </c:pt>
                <c:pt idx="602">
                  <c:v>0.46563706563705987</c:v>
                </c:pt>
                <c:pt idx="603">
                  <c:v>0.46640926640926061</c:v>
                </c:pt>
                <c:pt idx="604">
                  <c:v>0.46718146718146136</c:v>
                </c:pt>
                <c:pt idx="605">
                  <c:v>0.46795366795366211</c:v>
                </c:pt>
                <c:pt idx="606">
                  <c:v>0.46872586872586286</c:v>
                </c:pt>
                <c:pt idx="607">
                  <c:v>0.46949806949806361</c:v>
                </c:pt>
                <c:pt idx="608">
                  <c:v>0.47027027027026436</c:v>
                </c:pt>
                <c:pt idx="609">
                  <c:v>0.47104247104246511</c:v>
                </c:pt>
                <c:pt idx="610">
                  <c:v>0.47181467181466585</c:v>
                </c:pt>
                <c:pt idx="611">
                  <c:v>0.4725868725868666</c:v>
                </c:pt>
                <c:pt idx="612">
                  <c:v>0.47335907335906735</c:v>
                </c:pt>
                <c:pt idx="613">
                  <c:v>0.4741312741312681</c:v>
                </c:pt>
                <c:pt idx="614">
                  <c:v>0.47490347490346885</c:v>
                </c:pt>
                <c:pt idx="615">
                  <c:v>0.4756756756756696</c:v>
                </c:pt>
                <c:pt idx="616">
                  <c:v>0.47644787644787034</c:v>
                </c:pt>
                <c:pt idx="617">
                  <c:v>0.47722007722007109</c:v>
                </c:pt>
                <c:pt idx="618">
                  <c:v>0.47799227799227184</c:v>
                </c:pt>
                <c:pt idx="619">
                  <c:v>0.47876447876447259</c:v>
                </c:pt>
                <c:pt idx="620">
                  <c:v>0.47953667953667334</c:v>
                </c:pt>
                <c:pt idx="621">
                  <c:v>0.48030888030887409</c:v>
                </c:pt>
                <c:pt idx="622">
                  <c:v>0.48108108108107484</c:v>
                </c:pt>
                <c:pt idx="623">
                  <c:v>0.48185328185327558</c:v>
                </c:pt>
                <c:pt idx="624">
                  <c:v>0.48262548262547633</c:v>
                </c:pt>
                <c:pt idx="625">
                  <c:v>0.48339768339767708</c:v>
                </c:pt>
                <c:pt idx="626">
                  <c:v>0.48416988416987783</c:v>
                </c:pt>
                <c:pt idx="627">
                  <c:v>0.48494208494207858</c:v>
                </c:pt>
                <c:pt idx="628">
                  <c:v>0.48571428571427933</c:v>
                </c:pt>
                <c:pt idx="629">
                  <c:v>0.48648648648648007</c:v>
                </c:pt>
                <c:pt idx="630">
                  <c:v>0.48725868725868082</c:v>
                </c:pt>
                <c:pt idx="631">
                  <c:v>0.48803088803088157</c:v>
                </c:pt>
                <c:pt idx="632">
                  <c:v>0.48880308880308232</c:v>
                </c:pt>
                <c:pt idx="633">
                  <c:v>0.48957528957528307</c:v>
                </c:pt>
                <c:pt idx="634">
                  <c:v>0.49034749034748382</c:v>
                </c:pt>
                <c:pt idx="635">
                  <c:v>0.49111969111968456</c:v>
                </c:pt>
                <c:pt idx="636">
                  <c:v>0.49189189189188531</c:v>
                </c:pt>
                <c:pt idx="637">
                  <c:v>0.49266409266408606</c:v>
                </c:pt>
                <c:pt idx="638">
                  <c:v>0.49343629343628681</c:v>
                </c:pt>
                <c:pt idx="639">
                  <c:v>0.49420849420848756</c:v>
                </c:pt>
                <c:pt idx="640">
                  <c:v>0.49498069498068831</c:v>
                </c:pt>
                <c:pt idx="641">
                  <c:v>0.49575289575288906</c:v>
                </c:pt>
                <c:pt idx="642">
                  <c:v>0.4965250965250898</c:v>
                </c:pt>
                <c:pt idx="643">
                  <c:v>0.49729729729729055</c:v>
                </c:pt>
                <c:pt idx="644">
                  <c:v>0.4980694980694913</c:v>
                </c:pt>
                <c:pt idx="645">
                  <c:v>0.49884169884169205</c:v>
                </c:pt>
                <c:pt idx="646">
                  <c:v>0.4996138996138928</c:v>
                </c:pt>
                <c:pt idx="647">
                  <c:v>0.50038610038609355</c:v>
                </c:pt>
                <c:pt idx="648">
                  <c:v>0.50115830115829429</c:v>
                </c:pt>
                <c:pt idx="649">
                  <c:v>0.50193050193049504</c:v>
                </c:pt>
                <c:pt idx="650">
                  <c:v>0.50270270270269579</c:v>
                </c:pt>
                <c:pt idx="651">
                  <c:v>0.50347490347489654</c:v>
                </c:pt>
                <c:pt idx="652">
                  <c:v>0.50424710424709729</c:v>
                </c:pt>
                <c:pt idx="653">
                  <c:v>0.50501930501929804</c:v>
                </c:pt>
                <c:pt idx="654">
                  <c:v>0.50579150579149879</c:v>
                </c:pt>
                <c:pt idx="655">
                  <c:v>0.50656370656369953</c:v>
                </c:pt>
                <c:pt idx="656">
                  <c:v>0.50733590733590028</c:v>
                </c:pt>
                <c:pt idx="657">
                  <c:v>0.50810810810810103</c:v>
                </c:pt>
                <c:pt idx="658">
                  <c:v>0.50888030888030178</c:v>
                </c:pt>
                <c:pt idx="659">
                  <c:v>0.50965250965250253</c:v>
                </c:pt>
                <c:pt idx="660">
                  <c:v>0.51042471042470328</c:v>
                </c:pt>
                <c:pt idx="661">
                  <c:v>0.51119691119690402</c:v>
                </c:pt>
                <c:pt idx="662">
                  <c:v>0.51196911196910477</c:v>
                </c:pt>
                <c:pt idx="663">
                  <c:v>0.51274131274130552</c:v>
                </c:pt>
                <c:pt idx="664">
                  <c:v>0.51351351351350627</c:v>
                </c:pt>
                <c:pt idx="665">
                  <c:v>0.51428571428570702</c:v>
                </c:pt>
                <c:pt idx="666">
                  <c:v>0.51505791505790777</c:v>
                </c:pt>
                <c:pt idx="667">
                  <c:v>0.51583011583010852</c:v>
                </c:pt>
                <c:pt idx="668">
                  <c:v>0.51660231660230926</c:v>
                </c:pt>
                <c:pt idx="669">
                  <c:v>0.51737451737451001</c:v>
                </c:pt>
                <c:pt idx="670">
                  <c:v>0.51814671814671076</c:v>
                </c:pt>
                <c:pt idx="671">
                  <c:v>0.51891891891891151</c:v>
                </c:pt>
                <c:pt idx="672">
                  <c:v>0.51969111969111226</c:v>
                </c:pt>
                <c:pt idx="673">
                  <c:v>0.52046332046331301</c:v>
                </c:pt>
                <c:pt idx="674">
                  <c:v>0.52123552123551375</c:v>
                </c:pt>
                <c:pt idx="675">
                  <c:v>0.5220077220077145</c:v>
                </c:pt>
                <c:pt idx="676">
                  <c:v>0.52277992277991525</c:v>
                </c:pt>
                <c:pt idx="677">
                  <c:v>0.523552123552116</c:v>
                </c:pt>
                <c:pt idx="678">
                  <c:v>0.52432432432431675</c:v>
                </c:pt>
                <c:pt idx="679">
                  <c:v>0.5250965250965175</c:v>
                </c:pt>
                <c:pt idx="680">
                  <c:v>0.52586872586871825</c:v>
                </c:pt>
                <c:pt idx="681">
                  <c:v>0.52664092664091899</c:v>
                </c:pt>
                <c:pt idx="682">
                  <c:v>0.52741312741311974</c:v>
                </c:pt>
                <c:pt idx="683">
                  <c:v>0.52818532818532049</c:v>
                </c:pt>
                <c:pt idx="684">
                  <c:v>0.52895752895752124</c:v>
                </c:pt>
                <c:pt idx="685">
                  <c:v>0.52972972972972199</c:v>
                </c:pt>
                <c:pt idx="686">
                  <c:v>0.53050193050192274</c:v>
                </c:pt>
                <c:pt idx="687">
                  <c:v>0.53127413127412348</c:v>
                </c:pt>
                <c:pt idx="688">
                  <c:v>0.53204633204632423</c:v>
                </c:pt>
                <c:pt idx="689">
                  <c:v>0.53281853281852498</c:v>
                </c:pt>
                <c:pt idx="690">
                  <c:v>0.53359073359072573</c:v>
                </c:pt>
                <c:pt idx="691">
                  <c:v>0.53436293436292648</c:v>
                </c:pt>
                <c:pt idx="692">
                  <c:v>0.53513513513512723</c:v>
                </c:pt>
                <c:pt idx="693">
                  <c:v>0.53590733590732798</c:v>
                </c:pt>
                <c:pt idx="694">
                  <c:v>0.53667953667952872</c:v>
                </c:pt>
                <c:pt idx="695">
                  <c:v>0.53745173745172947</c:v>
                </c:pt>
                <c:pt idx="696">
                  <c:v>0.53822393822393022</c:v>
                </c:pt>
                <c:pt idx="697">
                  <c:v>0.53899613899613097</c:v>
                </c:pt>
                <c:pt idx="698">
                  <c:v>0.53976833976833172</c:v>
                </c:pt>
                <c:pt idx="699">
                  <c:v>0.54054054054053247</c:v>
                </c:pt>
                <c:pt idx="700">
                  <c:v>0.54131274131273321</c:v>
                </c:pt>
                <c:pt idx="701">
                  <c:v>0.54208494208493396</c:v>
                </c:pt>
                <c:pt idx="702">
                  <c:v>0.54285714285713471</c:v>
                </c:pt>
                <c:pt idx="703">
                  <c:v>0.54362934362933546</c:v>
                </c:pt>
                <c:pt idx="704">
                  <c:v>0.54440154440153621</c:v>
                </c:pt>
                <c:pt idx="705">
                  <c:v>0.54517374517373696</c:v>
                </c:pt>
                <c:pt idx="706">
                  <c:v>0.54594594594593771</c:v>
                </c:pt>
                <c:pt idx="707">
                  <c:v>0.54671814671813845</c:v>
                </c:pt>
                <c:pt idx="708">
                  <c:v>0.5474903474903392</c:v>
                </c:pt>
                <c:pt idx="709">
                  <c:v>0.54826254826253995</c:v>
                </c:pt>
                <c:pt idx="710">
                  <c:v>0.5490347490347407</c:v>
                </c:pt>
                <c:pt idx="711">
                  <c:v>0.54980694980694145</c:v>
                </c:pt>
                <c:pt idx="712">
                  <c:v>0.5505791505791422</c:v>
                </c:pt>
                <c:pt idx="713">
                  <c:v>0.55135135135134294</c:v>
                </c:pt>
                <c:pt idx="714">
                  <c:v>0.55212355212354369</c:v>
                </c:pt>
                <c:pt idx="715">
                  <c:v>0.55289575289574444</c:v>
                </c:pt>
                <c:pt idx="716">
                  <c:v>0.55366795366794519</c:v>
                </c:pt>
                <c:pt idx="717">
                  <c:v>0.55444015444014594</c:v>
                </c:pt>
                <c:pt idx="718">
                  <c:v>0.55521235521234669</c:v>
                </c:pt>
                <c:pt idx="719">
                  <c:v>0.55598455598454743</c:v>
                </c:pt>
                <c:pt idx="720">
                  <c:v>0.55675675675674818</c:v>
                </c:pt>
                <c:pt idx="721">
                  <c:v>0.55752895752894893</c:v>
                </c:pt>
                <c:pt idx="722">
                  <c:v>0.55830115830114968</c:v>
                </c:pt>
                <c:pt idx="723">
                  <c:v>0.55907335907335043</c:v>
                </c:pt>
                <c:pt idx="724">
                  <c:v>0.55984555984555118</c:v>
                </c:pt>
                <c:pt idx="725">
                  <c:v>0.56061776061775193</c:v>
                </c:pt>
                <c:pt idx="726">
                  <c:v>0.56138996138995267</c:v>
                </c:pt>
                <c:pt idx="727">
                  <c:v>0.56216216216215342</c:v>
                </c:pt>
                <c:pt idx="728">
                  <c:v>0.56293436293435417</c:v>
                </c:pt>
                <c:pt idx="729">
                  <c:v>0.56370656370655492</c:v>
                </c:pt>
                <c:pt idx="730">
                  <c:v>0.56447876447875567</c:v>
                </c:pt>
                <c:pt idx="731">
                  <c:v>0.56525096525095642</c:v>
                </c:pt>
                <c:pt idx="732">
                  <c:v>0.56602316602315716</c:v>
                </c:pt>
                <c:pt idx="733">
                  <c:v>0.56679536679535791</c:v>
                </c:pt>
                <c:pt idx="734">
                  <c:v>0.56756756756755866</c:v>
                </c:pt>
                <c:pt idx="735">
                  <c:v>0.56833976833975941</c:v>
                </c:pt>
                <c:pt idx="736">
                  <c:v>0.56911196911196016</c:v>
                </c:pt>
                <c:pt idx="737">
                  <c:v>0.56988416988416091</c:v>
                </c:pt>
                <c:pt idx="738">
                  <c:v>0.57065637065636166</c:v>
                </c:pt>
                <c:pt idx="739">
                  <c:v>0.5714285714285624</c:v>
                </c:pt>
                <c:pt idx="740">
                  <c:v>0.57220077220076315</c:v>
                </c:pt>
                <c:pt idx="741">
                  <c:v>0.5729729729729639</c:v>
                </c:pt>
                <c:pt idx="742">
                  <c:v>0.57374517374516465</c:v>
                </c:pt>
                <c:pt idx="743">
                  <c:v>0.5745173745173654</c:v>
                </c:pt>
                <c:pt idx="744">
                  <c:v>0.57528957528956615</c:v>
                </c:pt>
                <c:pt idx="745">
                  <c:v>0.57606177606176689</c:v>
                </c:pt>
                <c:pt idx="746">
                  <c:v>0.57683397683396764</c:v>
                </c:pt>
                <c:pt idx="747">
                  <c:v>0.57760617760616839</c:v>
                </c:pt>
                <c:pt idx="748">
                  <c:v>0.57837837837836914</c:v>
                </c:pt>
                <c:pt idx="749">
                  <c:v>0.57915057915056989</c:v>
                </c:pt>
                <c:pt idx="750">
                  <c:v>0.57992277992277064</c:v>
                </c:pt>
                <c:pt idx="751">
                  <c:v>0.58069498069497139</c:v>
                </c:pt>
                <c:pt idx="752">
                  <c:v>0.58146718146717213</c:v>
                </c:pt>
                <c:pt idx="753">
                  <c:v>0.58223938223937288</c:v>
                </c:pt>
                <c:pt idx="754">
                  <c:v>0.58301158301157363</c:v>
                </c:pt>
                <c:pt idx="755">
                  <c:v>0.58378378378377438</c:v>
                </c:pt>
                <c:pt idx="756">
                  <c:v>0.58455598455597513</c:v>
                </c:pt>
                <c:pt idx="757">
                  <c:v>0.58532818532817588</c:v>
                </c:pt>
                <c:pt idx="758">
                  <c:v>0.58610038610037662</c:v>
                </c:pt>
                <c:pt idx="759">
                  <c:v>0.58687258687257737</c:v>
                </c:pt>
                <c:pt idx="760">
                  <c:v>0.58764478764477812</c:v>
                </c:pt>
                <c:pt idx="761">
                  <c:v>0.58841698841697887</c:v>
                </c:pt>
                <c:pt idx="762">
                  <c:v>0.58918918918917962</c:v>
                </c:pt>
                <c:pt idx="763">
                  <c:v>0.58996138996138037</c:v>
                </c:pt>
                <c:pt idx="764">
                  <c:v>0.59073359073358112</c:v>
                </c:pt>
                <c:pt idx="765">
                  <c:v>0.59150579150578186</c:v>
                </c:pt>
                <c:pt idx="766">
                  <c:v>0.59227799227798261</c:v>
                </c:pt>
                <c:pt idx="767">
                  <c:v>0.59305019305018336</c:v>
                </c:pt>
                <c:pt idx="768">
                  <c:v>0.59382239382238411</c:v>
                </c:pt>
                <c:pt idx="769">
                  <c:v>0.59459459459458486</c:v>
                </c:pt>
                <c:pt idx="770">
                  <c:v>0.59536679536678561</c:v>
                </c:pt>
                <c:pt idx="771">
                  <c:v>0.59613899613898635</c:v>
                </c:pt>
                <c:pt idx="772">
                  <c:v>0.5969111969111871</c:v>
                </c:pt>
                <c:pt idx="773">
                  <c:v>0.59768339768338785</c:v>
                </c:pt>
                <c:pt idx="774">
                  <c:v>0.5984555984555886</c:v>
                </c:pt>
                <c:pt idx="775">
                  <c:v>0.59922779922778935</c:v>
                </c:pt>
                <c:pt idx="776">
                  <c:v>0.5999999999999901</c:v>
                </c:pt>
                <c:pt idx="777">
                  <c:v>0.60077220077219085</c:v>
                </c:pt>
                <c:pt idx="778">
                  <c:v>0.60154440154439159</c:v>
                </c:pt>
                <c:pt idx="779">
                  <c:v>0.60231660231659234</c:v>
                </c:pt>
                <c:pt idx="780">
                  <c:v>0.60308880308879309</c:v>
                </c:pt>
                <c:pt idx="781">
                  <c:v>0.60386100386099384</c:v>
                </c:pt>
                <c:pt idx="782">
                  <c:v>0.60463320463319459</c:v>
                </c:pt>
                <c:pt idx="783">
                  <c:v>0.60540540540539534</c:v>
                </c:pt>
                <c:pt idx="784">
                  <c:v>0.60617760617759608</c:v>
                </c:pt>
                <c:pt idx="785">
                  <c:v>0.60694980694979683</c:v>
                </c:pt>
                <c:pt idx="786">
                  <c:v>0.60772200772199758</c:v>
                </c:pt>
                <c:pt idx="787">
                  <c:v>0.60849420849419833</c:v>
                </c:pt>
                <c:pt idx="788">
                  <c:v>0.60926640926639908</c:v>
                </c:pt>
                <c:pt idx="789">
                  <c:v>0.61003861003859983</c:v>
                </c:pt>
                <c:pt idx="790">
                  <c:v>0.61081081081080058</c:v>
                </c:pt>
                <c:pt idx="791">
                  <c:v>0.61158301158300132</c:v>
                </c:pt>
                <c:pt idx="792">
                  <c:v>0.61235521235520207</c:v>
                </c:pt>
                <c:pt idx="793">
                  <c:v>0.61312741312740282</c:v>
                </c:pt>
                <c:pt idx="794">
                  <c:v>0.61389961389960357</c:v>
                </c:pt>
                <c:pt idx="795">
                  <c:v>0.61467181467180432</c:v>
                </c:pt>
                <c:pt idx="796">
                  <c:v>0.61544401544400507</c:v>
                </c:pt>
                <c:pt idx="797">
                  <c:v>0.61621621621620581</c:v>
                </c:pt>
                <c:pt idx="798">
                  <c:v>0.61698841698840656</c:v>
                </c:pt>
                <c:pt idx="799">
                  <c:v>0.61776061776060731</c:v>
                </c:pt>
                <c:pt idx="800">
                  <c:v>0.61853281853280806</c:v>
                </c:pt>
                <c:pt idx="801">
                  <c:v>0.61930501930500881</c:v>
                </c:pt>
                <c:pt idx="802">
                  <c:v>0.62007722007720956</c:v>
                </c:pt>
                <c:pt idx="803">
                  <c:v>0.62084942084941031</c:v>
                </c:pt>
                <c:pt idx="804">
                  <c:v>0.62162162162161105</c:v>
                </c:pt>
                <c:pt idx="805">
                  <c:v>0.6223938223938118</c:v>
                </c:pt>
                <c:pt idx="806">
                  <c:v>0.62316602316601255</c:v>
                </c:pt>
                <c:pt idx="807">
                  <c:v>0.6239382239382133</c:v>
                </c:pt>
                <c:pt idx="808">
                  <c:v>0.62471042471041405</c:v>
                </c:pt>
                <c:pt idx="809">
                  <c:v>0.6254826254826148</c:v>
                </c:pt>
                <c:pt idx="810">
                  <c:v>0.62625482625481554</c:v>
                </c:pt>
                <c:pt idx="811">
                  <c:v>0.62702702702701629</c:v>
                </c:pt>
                <c:pt idx="812">
                  <c:v>0.62779922779921704</c:v>
                </c:pt>
                <c:pt idx="813">
                  <c:v>0.62857142857141779</c:v>
                </c:pt>
                <c:pt idx="814">
                  <c:v>0.62934362934361854</c:v>
                </c:pt>
                <c:pt idx="815">
                  <c:v>0.63011583011581929</c:v>
                </c:pt>
                <c:pt idx="816">
                  <c:v>0.63088803088802003</c:v>
                </c:pt>
                <c:pt idx="817">
                  <c:v>0.63166023166022078</c:v>
                </c:pt>
                <c:pt idx="818">
                  <c:v>0.63243243243242153</c:v>
                </c:pt>
                <c:pt idx="819">
                  <c:v>0.63320463320462228</c:v>
                </c:pt>
                <c:pt idx="820">
                  <c:v>0.63397683397682303</c:v>
                </c:pt>
                <c:pt idx="821">
                  <c:v>0.63474903474902378</c:v>
                </c:pt>
                <c:pt idx="822">
                  <c:v>0.63552123552122453</c:v>
                </c:pt>
                <c:pt idx="823">
                  <c:v>0.63629343629342527</c:v>
                </c:pt>
                <c:pt idx="824">
                  <c:v>0.63706563706562602</c:v>
                </c:pt>
                <c:pt idx="825">
                  <c:v>0.63783783783782677</c:v>
                </c:pt>
                <c:pt idx="826">
                  <c:v>0.63861003861002752</c:v>
                </c:pt>
                <c:pt idx="827">
                  <c:v>0.63938223938222827</c:v>
                </c:pt>
                <c:pt idx="828">
                  <c:v>0.64015444015442902</c:v>
                </c:pt>
                <c:pt idx="829">
                  <c:v>0.64092664092662976</c:v>
                </c:pt>
                <c:pt idx="830">
                  <c:v>0.64169884169883051</c:v>
                </c:pt>
                <c:pt idx="831">
                  <c:v>0.64247104247103126</c:v>
                </c:pt>
                <c:pt idx="832">
                  <c:v>0.64324324324323201</c:v>
                </c:pt>
                <c:pt idx="833">
                  <c:v>0.64401544401543276</c:v>
                </c:pt>
                <c:pt idx="834">
                  <c:v>0.64478764478763351</c:v>
                </c:pt>
                <c:pt idx="835">
                  <c:v>0.64555984555983426</c:v>
                </c:pt>
                <c:pt idx="836">
                  <c:v>0.646332046332035</c:v>
                </c:pt>
                <c:pt idx="837">
                  <c:v>0.64710424710423575</c:v>
                </c:pt>
                <c:pt idx="838">
                  <c:v>0.6478764478764365</c:v>
                </c:pt>
                <c:pt idx="839">
                  <c:v>0.64864864864863725</c:v>
                </c:pt>
                <c:pt idx="840">
                  <c:v>0.649420849420838</c:v>
                </c:pt>
                <c:pt idx="841">
                  <c:v>0.65019305019303875</c:v>
                </c:pt>
                <c:pt idx="842">
                  <c:v>0.65096525096523949</c:v>
                </c:pt>
                <c:pt idx="843">
                  <c:v>0.65173745173744024</c:v>
                </c:pt>
                <c:pt idx="844">
                  <c:v>0.65250965250964099</c:v>
                </c:pt>
                <c:pt idx="845">
                  <c:v>0.65328185328184174</c:v>
                </c:pt>
                <c:pt idx="846">
                  <c:v>0.65405405405404249</c:v>
                </c:pt>
                <c:pt idx="847">
                  <c:v>0.65482625482624324</c:v>
                </c:pt>
                <c:pt idx="848">
                  <c:v>0.65559845559844399</c:v>
                </c:pt>
                <c:pt idx="849">
                  <c:v>0.65637065637064473</c:v>
                </c:pt>
                <c:pt idx="850">
                  <c:v>0.65714285714284548</c:v>
                </c:pt>
                <c:pt idx="851">
                  <c:v>0.65791505791504623</c:v>
                </c:pt>
                <c:pt idx="852">
                  <c:v>0.65868725868724698</c:v>
                </c:pt>
                <c:pt idx="853">
                  <c:v>0.65945945945944773</c:v>
                </c:pt>
                <c:pt idx="854">
                  <c:v>0.66023166023164848</c:v>
                </c:pt>
                <c:pt idx="855">
                  <c:v>0.66100386100384922</c:v>
                </c:pt>
                <c:pt idx="856">
                  <c:v>0.66177606177604997</c:v>
                </c:pt>
                <c:pt idx="857">
                  <c:v>0.66254826254825072</c:v>
                </c:pt>
                <c:pt idx="858">
                  <c:v>0.66332046332045147</c:v>
                </c:pt>
                <c:pt idx="859">
                  <c:v>0.66409266409265222</c:v>
                </c:pt>
                <c:pt idx="860">
                  <c:v>0.66486486486485297</c:v>
                </c:pt>
                <c:pt idx="861">
                  <c:v>0.66563706563705372</c:v>
                </c:pt>
                <c:pt idx="862">
                  <c:v>0.66640926640925446</c:v>
                </c:pt>
                <c:pt idx="863">
                  <c:v>0.66718146718145521</c:v>
                </c:pt>
                <c:pt idx="864">
                  <c:v>0.66795366795365596</c:v>
                </c:pt>
                <c:pt idx="865">
                  <c:v>0.66872586872585671</c:v>
                </c:pt>
                <c:pt idx="866">
                  <c:v>0.66949806949805746</c:v>
                </c:pt>
                <c:pt idx="867">
                  <c:v>0.67027027027025821</c:v>
                </c:pt>
                <c:pt idx="868">
                  <c:v>0.67104247104245895</c:v>
                </c:pt>
                <c:pt idx="869">
                  <c:v>0.6718146718146597</c:v>
                </c:pt>
                <c:pt idx="870">
                  <c:v>0.67258687258686045</c:v>
                </c:pt>
                <c:pt idx="871">
                  <c:v>0.6733590733590612</c:v>
                </c:pt>
                <c:pt idx="872">
                  <c:v>0.67413127413126195</c:v>
                </c:pt>
                <c:pt idx="873">
                  <c:v>0.6749034749034627</c:v>
                </c:pt>
                <c:pt idx="874">
                  <c:v>0.67567567567566345</c:v>
                </c:pt>
                <c:pt idx="875">
                  <c:v>0.67644787644786419</c:v>
                </c:pt>
                <c:pt idx="876">
                  <c:v>0.67722007722006494</c:v>
                </c:pt>
                <c:pt idx="877">
                  <c:v>0.67799227799226569</c:v>
                </c:pt>
                <c:pt idx="878">
                  <c:v>0.67876447876446644</c:v>
                </c:pt>
                <c:pt idx="879">
                  <c:v>0.67953667953666719</c:v>
                </c:pt>
                <c:pt idx="880">
                  <c:v>0.68030888030886794</c:v>
                </c:pt>
                <c:pt idx="881">
                  <c:v>0.68108108108106868</c:v>
                </c:pt>
                <c:pt idx="882">
                  <c:v>0.68185328185326943</c:v>
                </c:pt>
                <c:pt idx="883">
                  <c:v>0.68262548262547018</c:v>
                </c:pt>
                <c:pt idx="884">
                  <c:v>0.68339768339767093</c:v>
                </c:pt>
                <c:pt idx="885">
                  <c:v>0.68416988416987168</c:v>
                </c:pt>
                <c:pt idx="886">
                  <c:v>0.68494208494207243</c:v>
                </c:pt>
                <c:pt idx="887">
                  <c:v>0.68571428571427318</c:v>
                </c:pt>
                <c:pt idx="888">
                  <c:v>0.68648648648647392</c:v>
                </c:pt>
                <c:pt idx="889">
                  <c:v>0.68725868725867467</c:v>
                </c:pt>
                <c:pt idx="890">
                  <c:v>0.68803088803087542</c:v>
                </c:pt>
                <c:pt idx="891">
                  <c:v>0.68880308880307617</c:v>
                </c:pt>
                <c:pt idx="892">
                  <c:v>0.68957528957527692</c:v>
                </c:pt>
                <c:pt idx="893">
                  <c:v>0.69034749034747767</c:v>
                </c:pt>
                <c:pt idx="894">
                  <c:v>0.69111969111967841</c:v>
                </c:pt>
                <c:pt idx="895">
                  <c:v>0.69189189189187916</c:v>
                </c:pt>
                <c:pt idx="896">
                  <c:v>0.69266409266407991</c:v>
                </c:pt>
                <c:pt idx="897">
                  <c:v>0.69343629343628066</c:v>
                </c:pt>
                <c:pt idx="898">
                  <c:v>0.69420849420848141</c:v>
                </c:pt>
                <c:pt idx="899">
                  <c:v>0.69498069498068216</c:v>
                </c:pt>
                <c:pt idx="900">
                  <c:v>0.69575289575288291</c:v>
                </c:pt>
                <c:pt idx="901">
                  <c:v>0.69652509652508365</c:v>
                </c:pt>
                <c:pt idx="902">
                  <c:v>0.6972972972972844</c:v>
                </c:pt>
                <c:pt idx="903">
                  <c:v>0.69806949806948515</c:v>
                </c:pt>
                <c:pt idx="904">
                  <c:v>0.6988416988416859</c:v>
                </c:pt>
                <c:pt idx="905">
                  <c:v>0.69961389961388665</c:v>
                </c:pt>
                <c:pt idx="906">
                  <c:v>0.7003861003860874</c:v>
                </c:pt>
                <c:pt idx="907">
                  <c:v>0.70115830115828814</c:v>
                </c:pt>
                <c:pt idx="908">
                  <c:v>0.70193050193048889</c:v>
                </c:pt>
                <c:pt idx="909">
                  <c:v>0.70270270270268964</c:v>
                </c:pt>
                <c:pt idx="910">
                  <c:v>0.70347490347489039</c:v>
                </c:pt>
                <c:pt idx="911">
                  <c:v>0.70424710424709114</c:v>
                </c:pt>
                <c:pt idx="912">
                  <c:v>0.70501930501929189</c:v>
                </c:pt>
                <c:pt idx="913">
                  <c:v>0.70579150579149263</c:v>
                </c:pt>
                <c:pt idx="914">
                  <c:v>0.70656370656369338</c:v>
                </c:pt>
                <c:pt idx="915">
                  <c:v>0.70733590733589413</c:v>
                </c:pt>
                <c:pt idx="916">
                  <c:v>0.70810810810809488</c:v>
                </c:pt>
                <c:pt idx="917">
                  <c:v>0.70888030888029563</c:v>
                </c:pt>
                <c:pt idx="918">
                  <c:v>0.70965250965249638</c:v>
                </c:pt>
                <c:pt idx="919">
                  <c:v>0.71042471042469713</c:v>
                </c:pt>
                <c:pt idx="920">
                  <c:v>0.71119691119689787</c:v>
                </c:pt>
                <c:pt idx="921">
                  <c:v>0.71196911196909862</c:v>
                </c:pt>
                <c:pt idx="922">
                  <c:v>0.71274131274129937</c:v>
                </c:pt>
                <c:pt idx="923">
                  <c:v>0.71351351351350012</c:v>
                </c:pt>
                <c:pt idx="924">
                  <c:v>0.71428571428570087</c:v>
                </c:pt>
                <c:pt idx="925">
                  <c:v>0.71505791505790162</c:v>
                </c:pt>
                <c:pt idx="926">
                  <c:v>0.71583011583010236</c:v>
                </c:pt>
                <c:pt idx="927">
                  <c:v>0.71660231660230311</c:v>
                </c:pt>
                <c:pt idx="928">
                  <c:v>0.71737451737450386</c:v>
                </c:pt>
                <c:pt idx="929">
                  <c:v>0.71814671814670461</c:v>
                </c:pt>
                <c:pt idx="930">
                  <c:v>0.71891891891890536</c:v>
                </c:pt>
                <c:pt idx="931">
                  <c:v>0.71969111969110611</c:v>
                </c:pt>
                <c:pt idx="932">
                  <c:v>0.72046332046330686</c:v>
                </c:pt>
                <c:pt idx="933">
                  <c:v>0.7212355212355076</c:v>
                </c:pt>
                <c:pt idx="934">
                  <c:v>0.72200772200770835</c:v>
                </c:pt>
                <c:pt idx="935">
                  <c:v>0.7227799227799091</c:v>
                </c:pt>
                <c:pt idx="936">
                  <c:v>0.72355212355210985</c:v>
                </c:pt>
                <c:pt idx="937">
                  <c:v>0.7243243243243106</c:v>
                </c:pt>
                <c:pt idx="938">
                  <c:v>0.72509652509651135</c:v>
                </c:pt>
                <c:pt idx="939">
                  <c:v>0.72586872586871209</c:v>
                </c:pt>
                <c:pt idx="940">
                  <c:v>0.72664092664091284</c:v>
                </c:pt>
                <c:pt idx="941">
                  <c:v>0.72741312741311359</c:v>
                </c:pt>
                <c:pt idx="942">
                  <c:v>0.72818532818531434</c:v>
                </c:pt>
                <c:pt idx="943">
                  <c:v>0.72895752895751509</c:v>
                </c:pt>
                <c:pt idx="944">
                  <c:v>0.72972972972971584</c:v>
                </c:pt>
                <c:pt idx="945">
                  <c:v>0.73050193050191659</c:v>
                </c:pt>
                <c:pt idx="946">
                  <c:v>0.73127413127411733</c:v>
                </c:pt>
                <c:pt idx="947">
                  <c:v>0.73204633204631808</c:v>
                </c:pt>
                <c:pt idx="948">
                  <c:v>0.73281853281851883</c:v>
                </c:pt>
                <c:pt idx="949">
                  <c:v>0.73359073359071958</c:v>
                </c:pt>
                <c:pt idx="950">
                  <c:v>0.73436293436292033</c:v>
                </c:pt>
                <c:pt idx="951">
                  <c:v>0.73513513513512108</c:v>
                </c:pt>
                <c:pt idx="952">
                  <c:v>0.73590733590732182</c:v>
                </c:pt>
                <c:pt idx="953">
                  <c:v>0.73667953667952257</c:v>
                </c:pt>
                <c:pt idx="954">
                  <c:v>0.73745173745172332</c:v>
                </c:pt>
                <c:pt idx="955">
                  <c:v>0.73822393822392407</c:v>
                </c:pt>
                <c:pt idx="956">
                  <c:v>0.73899613899612482</c:v>
                </c:pt>
                <c:pt idx="957">
                  <c:v>0.73976833976832557</c:v>
                </c:pt>
                <c:pt idx="958">
                  <c:v>0.74054054054052632</c:v>
                </c:pt>
                <c:pt idx="959">
                  <c:v>0.74131274131272706</c:v>
                </c:pt>
                <c:pt idx="960">
                  <c:v>0.74208494208492781</c:v>
                </c:pt>
                <c:pt idx="961">
                  <c:v>0.74285714285712856</c:v>
                </c:pt>
                <c:pt idx="962">
                  <c:v>0.74362934362932931</c:v>
                </c:pt>
                <c:pt idx="963">
                  <c:v>0.74440154440153006</c:v>
                </c:pt>
                <c:pt idx="964">
                  <c:v>0.74517374517373081</c:v>
                </c:pt>
                <c:pt idx="965">
                  <c:v>0.74594594594593155</c:v>
                </c:pt>
                <c:pt idx="966">
                  <c:v>0.7467181467181323</c:v>
                </c:pt>
                <c:pt idx="967">
                  <c:v>0.74749034749033305</c:v>
                </c:pt>
                <c:pt idx="968">
                  <c:v>0.7482625482625338</c:v>
                </c:pt>
                <c:pt idx="969">
                  <c:v>0.74903474903473455</c:v>
                </c:pt>
                <c:pt idx="970">
                  <c:v>0.7498069498069353</c:v>
                </c:pt>
                <c:pt idx="971">
                  <c:v>0.75057915057913605</c:v>
                </c:pt>
                <c:pt idx="972">
                  <c:v>0.75135135135133679</c:v>
                </c:pt>
                <c:pt idx="973">
                  <c:v>0.75212355212353754</c:v>
                </c:pt>
                <c:pt idx="974">
                  <c:v>0.75289575289573829</c:v>
                </c:pt>
                <c:pt idx="975">
                  <c:v>0.75366795366793904</c:v>
                </c:pt>
                <c:pt idx="976">
                  <c:v>0.75444015444013979</c:v>
                </c:pt>
                <c:pt idx="977">
                  <c:v>0.75521235521234054</c:v>
                </c:pt>
                <c:pt idx="978">
                  <c:v>0.75598455598454128</c:v>
                </c:pt>
                <c:pt idx="979">
                  <c:v>0.75675675675674203</c:v>
                </c:pt>
                <c:pt idx="980">
                  <c:v>0.75752895752894278</c:v>
                </c:pt>
                <c:pt idx="981">
                  <c:v>0.75830115830114353</c:v>
                </c:pt>
                <c:pt idx="982">
                  <c:v>0.75907335907334428</c:v>
                </c:pt>
                <c:pt idx="983">
                  <c:v>0.75984555984554503</c:v>
                </c:pt>
                <c:pt idx="984">
                  <c:v>0.76061776061774578</c:v>
                </c:pt>
                <c:pt idx="985">
                  <c:v>0.76138996138994652</c:v>
                </c:pt>
                <c:pt idx="986">
                  <c:v>0.76216216216214727</c:v>
                </c:pt>
                <c:pt idx="987">
                  <c:v>0.76293436293434802</c:v>
                </c:pt>
                <c:pt idx="988">
                  <c:v>0.76370656370654877</c:v>
                </c:pt>
                <c:pt idx="989">
                  <c:v>0.76447876447874952</c:v>
                </c:pt>
                <c:pt idx="990">
                  <c:v>0.76525096525095027</c:v>
                </c:pt>
                <c:pt idx="991">
                  <c:v>0.76602316602315101</c:v>
                </c:pt>
                <c:pt idx="992">
                  <c:v>0.76679536679535176</c:v>
                </c:pt>
                <c:pt idx="993">
                  <c:v>0.76756756756755251</c:v>
                </c:pt>
                <c:pt idx="994">
                  <c:v>0.76833976833975326</c:v>
                </c:pt>
                <c:pt idx="995">
                  <c:v>0.76911196911195401</c:v>
                </c:pt>
                <c:pt idx="996">
                  <c:v>0.76988416988415476</c:v>
                </c:pt>
                <c:pt idx="997">
                  <c:v>0.7706563706563555</c:v>
                </c:pt>
                <c:pt idx="998">
                  <c:v>0.77142857142855625</c:v>
                </c:pt>
                <c:pt idx="999">
                  <c:v>0.772200772200757</c:v>
                </c:pt>
                <c:pt idx="1000">
                  <c:v>0.77297297297295775</c:v>
                </c:pt>
                <c:pt idx="1001">
                  <c:v>0.7737451737451585</c:v>
                </c:pt>
                <c:pt idx="1002">
                  <c:v>0.77451737451735925</c:v>
                </c:pt>
                <c:pt idx="1003">
                  <c:v>0.77528957528956</c:v>
                </c:pt>
                <c:pt idx="1004">
                  <c:v>0.77606177606176074</c:v>
                </c:pt>
                <c:pt idx="1005">
                  <c:v>0.77683397683396149</c:v>
                </c:pt>
                <c:pt idx="1006">
                  <c:v>0.77760617760616224</c:v>
                </c:pt>
                <c:pt idx="1007">
                  <c:v>0.77837837837836299</c:v>
                </c:pt>
                <c:pt idx="1008">
                  <c:v>0.77915057915056374</c:v>
                </c:pt>
                <c:pt idx="1009">
                  <c:v>0.77992277992276449</c:v>
                </c:pt>
                <c:pt idx="1010">
                  <c:v>0.78069498069496523</c:v>
                </c:pt>
                <c:pt idx="1011">
                  <c:v>0.78146718146716598</c:v>
                </c:pt>
                <c:pt idx="1012">
                  <c:v>0.78223938223936673</c:v>
                </c:pt>
                <c:pt idx="1013">
                  <c:v>0.78301158301156748</c:v>
                </c:pt>
                <c:pt idx="1014">
                  <c:v>0.78378378378376823</c:v>
                </c:pt>
                <c:pt idx="1015">
                  <c:v>0.78455598455596898</c:v>
                </c:pt>
                <c:pt idx="1016">
                  <c:v>0.78532818532816973</c:v>
                </c:pt>
                <c:pt idx="1017">
                  <c:v>0.78610038610037047</c:v>
                </c:pt>
                <c:pt idx="1018">
                  <c:v>0.78687258687257122</c:v>
                </c:pt>
                <c:pt idx="1019">
                  <c:v>0.78764478764477197</c:v>
                </c:pt>
                <c:pt idx="1020">
                  <c:v>0.78841698841697272</c:v>
                </c:pt>
                <c:pt idx="1021">
                  <c:v>0.78918918918917347</c:v>
                </c:pt>
                <c:pt idx="1022">
                  <c:v>0.78996138996137422</c:v>
                </c:pt>
                <c:pt idx="1023">
                  <c:v>0.79073359073357496</c:v>
                </c:pt>
                <c:pt idx="1024">
                  <c:v>0.79150579150577571</c:v>
                </c:pt>
                <c:pt idx="1025">
                  <c:v>0.79227799227797646</c:v>
                </c:pt>
                <c:pt idx="1026">
                  <c:v>0.79305019305017721</c:v>
                </c:pt>
                <c:pt idx="1027">
                  <c:v>0.79382239382237796</c:v>
                </c:pt>
                <c:pt idx="1028">
                  <c:v>0.79459459459457871</c:v>
                </c:pt>
                <c:pt idx="1029">
                  <c:v>0.79536679536677946</c:v>
                </c:pt>
                <c:pt idx="1030">
                  <c:v>0.7961389961389802</c:v>
                </c:pt>
                <c:pt idx="1031">
                  <c:v>0.79691119691118095</c:v>
                </c:pt>
                <c:pt idx="1032">
                  <c:v>0.7976833976833817</c:v>
                </c:pt>
                <c:pt idx="1033">
                  <c:v>0.79845559845558245</c:v>
                </c:pt>
                <c:pt idx="1034">
                  <c:v>0.7992277992277832</c:v>
                </c:pt>
                <c:pt idx="1035">
                  <c:v>0.79999999999998395</c:v>
                </c:pt>
                <c:pt idx="1036">
                  <c:v>0.80077220077218469</c:v>
                </c:pt>
                <c:pt idx="1037">
                  <c:v>0.80154440154438544</c:v>
                </c:pt>
                <c:pt idx="1038">
                  <c:v>0.80231660231658619</c:v>
                </c:pt>
                <c:pt idx="1039">
                  <c:v>0.80308880308878694</c:v>
                </c:pt>
                <c:pt idx="1040">
                  <c:v>0.80386100386098769</c:v>
                </c:pt>
                <c:pt idx="1041">
                  <c:v>0.80463320463318844</c:v>
                </c:pt>
                <c:pt idx="1042">
                  <c:v>0.80540540540538919</c:v>
                </c:pt>
                <c:pt idx="1043">
                  <c:v>0.80617760617758993</c:v>
                </c:pt>
                <c:pt idx="1044">
                  <c:v>0.80694980694979068</c:v>
                </c:pt>
                <c:pt idx="1045">
                  <c:v>0.80772200772199143</c:v>
                </c:pt>
                <c:pt idx="1046">
                  <c:v>0.80849420849419218</c:v>
                </c:pt>
                <c:pt idx="1047">
                  <c:v>0.80926640926639293</c:v>
                </c:pt>
                <c:pt idx="1048">
                  <c:v>0.81003861003859368</c:v>
                </c:pt>
                <c:pt idx="1049">
                  <c:v>0.81081081081079442</c:v>
                </c:pt>
                <c:pt idx="1050">
                  <c:v>0.81158301158299517</c:v>
                </c:pt>
                <c:pt idx="1051">
                  <c:v>0.81235521235519592</c:v>
                </c:pt>
                <c:pt idx="1052">
                  <c:v>0.81312741312739667</c:v>
                </c:pt>
                <c:pt idx="1053">
                  <c:v>0.81389961389959742</c:v>
                </c:pt>
                <c:pt idx="1054">
                  <c:v>0.81467181467179817</c:v>
                </c:pt>
                <c:pt idx="1055">
                  <c:v>0.81544401544399892</c:v>
                </c:pt>
                <c:pt idx="1056">
                  <c:v>0.81621621621619966</c:v>
                </c:pt>
                <c:pt idx="1057">
                  <c:v>0.81698841698840041</c:v>
                </c:pt>
                <c:pt idx="1058">
                  <c:v>0.81776061776060116</c:v>
                </c:pt>
                <c:pt idx="1059">
                  <c:v>0.81853281853280191</c:v>
                </c:pt>
                <c:pt idx="1060">
                  <c:v>0.81930501930500266</c:v>
                </c:pt>
                <c:pt idx="1061">
                  <c:v>0.82007722007720341</c:v>
                </c:pt>
                <c:pt idx="1062">
                  <c:v>0.82084942084940415</c:v>
                </c:pt>
                <c:pt idx="1063">
                  <c:v>0.8216216216216049</c:v>
                </c:pt>
                <c:pt idx="1064">
                  <c:v>0.82239382239380565</c:v>
                </c:pt>
                <c:pt idx="1065">
                  <c:v>0.8231660231660064</c:v>
                </c:pt>
                <c:pt idx="1066">
                  <c:v>0.82393822393820715</c:v>
                </c:pt>
                <c:pt idx="1067">
                  <c:v>0.8247104247104079</c:v>
                </c:pt>
                <c:pt idx="1068">
                  <c:v>0.82548262548260865</c:v>
                </c:pt>
                <c:pt idx="1069">
                  <c:v>0.82625482625480939</c:v>
                </c:pt>
                <c:pt idx="1070">
                  <c:v>0.82702702702701014</c:v>
                </c:pt>
                <c:pt idx="1071">
                  <c:v>0.82779922779921089</c:v>
                </c:pt>
                <c:pt idx="1072">
                  <c:v>0.82857142857141164</c:v>
                </c:pt>
                <c:pt idx="1073">
                  <c:v>0.82934362934361239</c:v>
                </c:pt>
                <c:pt idx="1074">
                  <c:v>0.83011583011581314</c:v>
                </c:pt>
                <c:pt idx="1075">
                  <c:v>0.83088803088801388</c:v>
                </c:pt>
                <c:pt idx="1076">
                  <c:v>0.83166023166021463</c:v>
                </c:pt>
                <c:pt idx="1077">
                  <c:v>0.83243243243241538</c:v>
                </c:pt>
                <c:pt idx="1078">
                  <c:v>0.83320463320461613</c:v>
                </c:pt>
                <c:pt idx="1079">
                  <c:v>0.83397683397681688</c:v>
                </c:pt>
                <c:pt idx="1080">
                  <c:v>0.83474903474901763</c:v>
                </c:pt>
                <c:pt idx="1081">
                  <c:v>0.83552123552121838</c:v>
                </c:pt>
                <c:pt idx="1082">
                  <c:v>0.83629343629341912</c:v>
                </c:pt>
                <c:pt idx="1083">
                  <c:v>0.83706563706561987</c:v>
                </c:pt>
                <c:pt idx="1084">
                  <c:v>0.83783783783782062</c:v>
                </c:pt>
                <c:pt idx="1085">
                  <c:v>0.83861003861002137</c:v>
                </c:pt>
                <c:pt idx="1086">
                  <c:v>0.83938223938222212</c:v>
                </c:pt>
                <c:pt idx="1087">
                  <c:v>0.84015444015442287</c:v>
                </c:pt>
                <c:pt idx="1088">
                  <c:v>0.84092664092662361</c:v>
                </c:pt>
                <c:pt idx="1089">
                  <c:v>0.84169884169882436</c:v>
                </c:pt>
                <c:pt idx="1090">
                  <c:v>0.84247104247102511</c:v>
                </c:pt>
                <c:pt idx="1091">
                  <c:v>0.84324324324322586</c:v>
                </c:pt>
                <c:pt idx="1092">
                  <c:v>0.84401544401542661</c:v>
                </c:pt>
                <c:pt idx="1093">
                  <c:v>0.84478764478762736</c:v>
                </c:pt>
                <c:pt idx="1094">
                  <c:v>0.8455598455598281</c:v>
                </c:pt>
                <c:pt idx="1095">
                  <c:v>0.84633204633202885</c:v>
                </c:pt>
                <c:pt idx="1096">
                  <c:v>0.8471042471042296</c:v>
                </c:pt>
                <c:pt idx="1097">
                  <c:v>0.84787644787643035</c:v>
                </c:pt>
                <c:pt idx="1098">
                  <c:v>0.8486486486486311</c:v>
                </c:pt>
                <c:pt idx="1099">
                  <c:v>0.84942084942083185</c:v>
                </c:pt>
                <c:pt idx="1100">
                  <c:v>0.8501930501930326</c:v>
                </c:pt>
                <c:pt idx="1101">
                  <c:v>0.85096525096523334</c:v>
                </c:pt>
                <c:pt idx="1102">
                  <c:v>0.85173745173743409</c:v>
                </c:pt>
                <c:pt idx="1103">
                  <c:v>0.85250965250963484</c:v>
                </c:pt>
                <c:pt idx="1104">
                  <c:v>0.85328185328183559</c:v>
                </c:pt>
                <c:pt idx="1105">
                  <c:v>0.85405405405403634</c:v>
                </c:pt>
                <c:pt idx="1106">
                  <c:v>0.85482625482623709</c:v>
                </c:pt>
                <c:pt idx="1107">
                  <c:v>0.85559845559843783</c:v>
                </c:pt>
                <c:pt idx="1108">
                  <c:v>0.85637065637063858</c:v>
                </c:pt>
                <c:pt idx="1109">
                  <c:v>0.85714285714283933</c:v>
                </c:pt>
                <c:pt idx="1110">
                  <c:v>0.85791505791504008</c:v>
                </c:pt>
                <c:pt idx="1111">
                  <c:v>0.85868725868724083</c:v>
                </c:pt>
                <c:pt idx="1112">
                  <c:v>0.85945945945944158</c:v>
                </c:pt>
                <c:pt idx="1113">
                  <c:v>0.86023166023164233</c:v>
                </c:pt>
                <c:pt idx="1114">
                  <c:v>0.86100386100384307</c:v>
                </c:pt>
                <c:pt idx="1115">
                  <c:v>0.86177606177604382</c:v>
                </c:pt>
                <c:pt idx="1116">
                  <c:v>0.86254826254824457</c:v>
                </c:pt>
                <c:pt idx="1117">
                  <c:v>0.86332046332044532</c:v>
                </c:pt>
                <c:pt idx="1118">
                  <c:v>0.86409266409264607</c:v>
                </c:pt>
                <c:pt idx="1119">
                  <c:v>0.86486486486484682</c:v>
                </c:pt>
                <c:pt idx="1120">
                  <c:v>0.86563706563704756</c:v>
                </c:pt>
                <c:pt idx="1121">
                  <c:v>0.86640926640924831</c:v>
                </c:pt>
                <c:pt idx="1122">
                  <c:v>0.86718146718144906</c:v>
                </c:pt>
                <c:pt idx="1123">
                  <c:v>0.86795366795364981</c:v>
                </c:pt>
                <c:pt idx="1124">
                  <c:v>0.86872586872585056</c:v>
                </c:pt>
                <c:pt idx="1125">
                  <c:v>0.86949806949805131</c:v>
                </c:pt>
                <c:pt idx="1126">
                  <c:v>0.87027027027025206</c:v>
                </c:pt>
                <c:pt idx="1127">
                  <c:v>0.8710424710424528</c:v>
                </c:pt>
                <c:pt idx="1128">
                  <c:v>0.87181467181465355</c:v>
                </c:pt>
                <c:pt idx="1129">
                  <c:v>0.8725868725868543</c:v>
                </c:pt>
                <c:pt idx="1130">
                  <c:v>0.87335907335905505</c:v>
                </c:pt>
                <c:pt idx="1131">
                  <c:v>0.8741312741312558</c:v>
                </c:pt>
                <c:pt idx="1132">
                  <c:v>0.87490347490345655</c:v>
                </c:pt>
                <c:pt idx="1133">
                  <c:v>0.87567567567565729</c:v>
                </c:pt>
                <c:pt idx="1134">
                  <c:v>0.87644787644785804</c:v>
                </c:pt>
                <c:pt idx="1135">
                  <c:v>0.87722007722005879</c:v>
                </c:pt>
                <c:pt idx="1136">
                  <c:v>0.87799227799225954</c:v>
                </c:pt>
                <c:pt idx="1137">
                  <c:v>0.87876447876446029</c:v>
                </c:pt>
                <c:pt idx="1138">
                  <c:v>0.87953667953666104</c:v>
                </c:pt>
                <c:pt idx="1139">
                  <c:v>0.88030888030886179</c:v>
                </c:pt>
                <c:pt idx="1140">
                  <c:v>0.88108108108106253</c:v>
                </c:pt>
                <c:pt idx="1141">
                  <c:v>0.88185328185326328</c:v>
                </c:pt>
                <c:pt idx="1142">
                  <c:v>0.88262548262546403</c:v>
                </c:pt>
                <c:pt idx="1143">
                  <c:v>0.88339768339766478</c:v>
                </c:pt>
                <c:pt idx="1144">
                  <c:v>0.88416988416986553</c:v>
                </c:pt>
                <c:pt idx="1145">
                  <c:v>0.88494208494206628</c:v>
                </c:pt>
                <c:pt idx="1146">
                  <c:v>0.88571428571426702</c:v>
                </c:pt>
                <c:pt idx="1147">
                  <c:v>0.88648648648646777</c:v>
                </c:pt>
                <c:pt idx="1148">
                  <c:v>0.88725868725866852</c:v>
                </c:pt>
                <c:pt idx="1149">
                  <c:v>0.88803088803086927</c:v>
                </c:pt>
                <c:pt idx="1150">
                  <c:v>0.88880308880307002</c:v>
                </c:pt>
                <c:pt idx="1151">
                  <c:v>0.88957528957527077</c:v>
                </c:pt>
                <c:pt idx="1152">
                  <c:v>0.89034749034747152</c:v>
                </c:pt>
                <c:pt idx="1153">
                  <c:v>0.89111969111967226</c:v>
                </c:pt>
                <c:pt idx="1154">
                  <c:v>0.89189189189187301</c:v>
                </c:pt>
                <c:pt idx="1155">
                  <c:v>0.89266409266407376</c:v>
                </c:pt>
                <c:pt idx="1156">
                  <c:v>0.89343629343627451</c:v>
                </c:pt>
                <c:pt idx="1157">
                  <c:v>0.89420849420847526</c:v>
                </c:pt>
                <c:pt idx="1158">
                  <c:v>0.89498069498067601</c:v>
                </c:pt>
                <c:pt idx="1159">
                  <c:v>0.89575289575287675</c:v>
                </c:pt>
                <c:pt idx="1160">
                  <c:v>0.8965250965250775</c:v>
                </c:pt>
                <c:pt idx="1161">
                  <c:v>0.89729729729727825</c:v>
                </c:pt>
                <c:pt idx="1162">
                  <c:v>0.898069498069479</c:v>
                </c:pt>
                <c:pt idx="1163">
                  <c:v>0.89884169884167975</c:v>
                </c:pt>
                <c:pt idx="1164">
                  <c:v>0.8996138996138805</c:v>
                </c:pt>
                <c:pt idx="1165">
                  <c:v>0.90038610038608125</c:v>
                </c:pt>
                <c:pt idx="1166">
                  <c:v>0.90115830115828199</c:v>
                </c:pt>
                <c:pt idx="1167">
                  <c:v>0.90193050193048274</c:v>
                </c:pt>
                <c:pt idx="1168">
                  <c:v>0.90270270270268349</c:v>
                </c:pt>
                <c:pt idx="1169">
                  <c:v>0.90347490347488424</c:v>
                </c:pt>
                <c:pt idx="1170">
                  <c:v>0.90424710424708499</c:v>
                </c:pt>
                <c:pt idx="1171">
                  <c:v>0.90501930501928574</c:v>
                </c:pt>
                <c:pt idx="1172">
                  <c:v>0.90579150579148648</c:v>
                </c:pt>
                <c:pt idx="1173">
                  <c:v>0.90656370656368723</c:v>
                </c:pt>
                <c:pt idx="1174">
                  <c:v>0.90733590733588798</c:v>
                </c:pt>
                <c:pt idx="1175">
                  <c:v>0.90810810810808873</c:v>
                </c:pt>
                <c:pt idx="1176">
                  <c:v>0.90888030888028948</c:v>
                </c:pt>
                <c:pt idx="1177">
                  <c:v>0.90965250965249023</c:v>
                </c:pt>
                <c:pt idx="1178">
                  <c:v>0.91042471042469097</c:v>
                </c:pt>
                <c:pt idx="1179">
                  <c:v>0.91119691119689172</c:v>
                </c:pt>
                <c:pt idx="1180">
                  <c:v>0.91196911196909247</c:v>
                </c:pt>
                <c:pt idx="1181">
                  <c:v>0.91274131274129322</c:v>
                </c:pt>
                <c:pt idx="1182">
                  <c:v>0.91351351351349397</c:v>
                </c:pt>
                <c:pt idx="1183">
                  <c:v>0.91428571428569472</c:v>
                </c:pt>
                <c:pt idx="1184">
                  <c:v>0.91505791505789547</c:v>
                </c:pt>
                <c:pt idx="1185">
                  <c:v>0.91583011583009621</c:v>
                </c:pt>
                <c:pt idx="1186">
                  <c:v>0.91660231660229696</c:v>
                </c:pt>
                <c:pt idx="1187">
                  <c:v>0.91737451737449771</c:v>
                </c:pt>
                <c:pt idx="1188">
                  <c:v>0.91814671814669846</c:v>
                </c:pt>
                <c:pt idx="1189">
                  <c:v>0.91891891891889921</c:v>
                </c:pt>
                <c:pt idx="1190">
                  <c:v>0.91969111969109996</c:v>
                </c:pt>
                <c:pt idx="1191">
                  <c:v>0.9204633204633007</c:v>
                </c:pt>
                <c:pt idx="1192">
                  <c:v>0.92123552123550145</c:v>
                </c:pt>
                <c:pt idx="1193">
                  <c:v>0.9220077220077022</c:v>
                </c:pt>
                <c:pt idx="1194">
                  <c:v>0.92277992277990295</c:v>
                </c:pt>
                <c:pt idx="1195">
                  <c:v>0.9235521235521037</c:v>
                </c:pt>
                <c:pt idx="1196">
                  <c:v>0.92432432432430445</c:v>
                </c:pt>
                <c:pt idx="1197">
                  <c:v>0.9250965250965052</c:v>
                </c:pt>
                <c:pt idx="1198">
                  <c:v>0.92586872586870594</c:v>
                </c:pt>
                <c:pt idx="1199">
                  <c:v>0.92664092664090669</c:v>
                </c:pt>
                <c:pt idx="1200">
                  <c:v>0.92741312741310744</c:v>
                </c:pt>
                <c:pt idx="1201">
                  <c:v>0.92818532818530819</c:v>
                </c:pt>
                <c:pt idx="1202">
                  <c:v>0.92895752895750894</c:v>
                </c:pt>
                <c:pt idx="1203">
                  <c:v>0.92972972972970969</c:v>
                </c:pt>
                <c:pt idx="1204">
                  <c:v>0.93050193050191043</c:v>
                </c:pt>
                <c:pt idx="1205">
                  <c:v>0.93127413127411118</c:v>
                </c:pt>
                <c:pt idx="1206">
                  <c:v>0.93204633204631193</c:v>
                </c:pt>
                <c:pt idx="1207">
                  <c:v>0.93281853281851268</c:v>
                </c:pt>
                <c:pt idx="1208">
                  <c:v>0.93359073359071343</c:v>
                </c:pt>
                <c:pt idx="1209">
                  <c:v>0.93436293436291418</c:v>
                </c:pt>
                <c:pt idx="1210">
                  <c:v>0.93513513513511493</c:v>
                </c:pt>
                <c:pt idx="1211">
                  <c:v>0.93590733590731567</c:v>
                </c:pt>
                <c:pt idx="1212">
                  <c:v>0.93667953667951642</c:v>
                </c:pt>
                <c:pt idx="1213">
                  <c:v>0.93745173745171717</c:v>
                </c:pt>
                <c:pt idx="1214">
                  <c:v>0.93822393822391792</c:v>
                </c:pt>
                <c:pt idx="1215">
                  <c:v>0.93899613899611867</c:v>
                </c:pt>
                <c:pt idx="1216">
                  <c:v>0.93976833976831942</c:v>
                </c:pt>
                <c:pt idx="1217">
                  <c:v>0.94054054054052016</c:v>
                </c:pt>
                <c:pt idx="1218">
                  <c:v>0.94131274131272091</c:v>
                </c:pt>
                <c:pt idx="1219">
                  <c:v>0.94208494208492166</c:v>
                </c:pt>
                <c:pt idx="1220">
                  <c:v>0.94285714285712241</c:v>
                </c:pt>
                <c:pt idx="1221">
                  <c:v>0.94362934362932316</c:v>
                </c:pt>
                <c:pt idx="1222">
                  <c:v>0.94440154440152391</c:v>
                </c:pt>
                <c:pt idx="1223">
                  <c:v>0.94517374517372466</c:v>
                </c:pt>
                <c:pt idx="1224">
                  <c:v>0.9459459459459254</c:v>
                </c:pt>
                <c:pt idx="1225">
                  <c:v>0.94671814671812615</c:v>
                </c:pt>
                <c:pt idx="1226">
                  <c:v>0.9474903474903269</c:v>
                </c:pt>
                <c:pt idx="1227">
                  <c:v>0.94826254826252765</c:v>
                </c:pt>
                <c:pt idx="1228">
                  <c:v>0.9490347490347284</c:v>
                </c:pt>
                <c:pt idx="1229">
                  <c:v>0.94980694980692915</c:v>
                </c:pt>
                <c:pt idx="1230">
                  <c:v>0.95057915057912989</c:v>
                </c:pt>
                <c:pt idx="1231">
                  <c:v>0.95135135135133064</c:v>
                </c:pt>
                <c:pt idx="1232">
                  <c:v>0.95212355212353139</c:v>
                </c:pt>
                <c:pt idx="1233">
                  <c:v>0.95289575289573214</c:v>
                </c:pt>
                <c:pt idx="1234">
                  <c:v>0.95366795366793289</c:v>
                </c:pt>
                <c:pt idx="1235">
                  <c:v>0.95444015444013364</c:v>
                </c:pt>
                <c:pt idx="1236">
                  <c:v>0.95521235521233439</c:v>
                </c:pt>
                <c:pt idx="1237">
                  <c:v>0.95598455598453513</c:v>
                </c:pt>
                <c:pt idx="1238">
                  <c:v>0.95675675675673588</c:v>
                </c:pt>
                <c:pt idx="1239">
                  <c:v>0.95752895752893663</c:v>
                </c:pt>
                <c:pt idx="1240">
                  <c:v>0.95830115830113738</c:v>
                </c:pt>
                <c:pt idx="1241">
                  <c:v>0.95907335907333813</c:v>
                </c:pt>
                <c:pt idx="1242">
                  <c:v>0.95984555984553888</c:v>
                </c:pt>
                <c:pt idx="1243">
                  <c:v>0.96061776061773962</c:v>
                </c:pt>
                <c:pt idx="1244">
                  <c:v>0.96138996138994037</c:v>
                </c:pt>
                <c:pt idx="1245">
                  <c:v>0.96216216216214112</c:v>
                </c:pt>
                <c:pt idx="1246">
                  <c:v>0.96293436293434187</c:v>
                </c:pt>
                <c:pt idx="1247">
                  <c:v>0.96370656370654262</c:v>
                </c:pt>
                <c:pt idx="1248">
                  <c:v>0.96447876447874337</c:v>
                </c:pt>
                <c:pt idx="1249">
                  <c:v>0.96525096525094412</c:v>
                </c:pt>
                <c:pt idx="1250">
                  <c:v>0.96602316602314486</c:v>
                </c:pt>
                <c:pt idx="1251">
                  <c:v>0.96679536679534561</c:v>
                </c:pt>
                <c:pt idx="1252">
                  <c:v>0.96756756756754636</c:v>
                </c:pt>
                <c:pt idx="1253">
                  <c:v>0.96833976833974711</c:v>
                </c:pt>
                <c:pt idx="1254">
                  <c:v>0.96911196911194786</c:v>
                </c:pt>
                <c:pt idx="1255">
                  <c:v>0.96988416988414861</c:v>
                </c:pt>
                <c:pt idx="1256">
                  <c:v>0.97065637065634935</c:v>
                </c:pt>
                <c:pt idx="1257">
                  <c:v>0.9714285714285501</c:v>
                </c:pt>
                <c:pt idx="1258">
                  <c:v>0.97220077220075085</c:v>
                </c:pt>
                <c:pt idx="1259">
                  <c:v>0.9729729729729516</c:v>
                </c:pt>
                <c:pt idx="1260">
                  <c:v>0.97374517374515235</c:v>
                </c:pt>
                <c:pt idx="1261">
                  <c:v>0.9745173745173531</c:v>
                </c:pt>
                <c:pt idx="1262">
                  <c:v>0.97528957528955385</c:v>
                </c:pt>
                <c:pt idx="1263">
                  <c:v>0.97606177606175459</c:v>
                </c:pt>
                <c:pt idx="1264">
                  <c:v>0.97683397683395534</c:v>
                </c:pt>
                <c:pt idx="1265">
                  <c:v>0.97760617760615609</c:v>
                </c:pt>
                <c:pt idx="1266">
                  <c:v>0.97837837837835684</c:v>
                </c:pt>
                <c:pt idx="1267">
                  <c:v>0.97915057915055759</c:v>
                </c:pt>
                <c:pt idx="1268">
                  <c:v>0.97992277992275834</c:v>
                </c:pt>
                <c:pt idx="1269">
                  <c:v>0.98069498069495908</c:v>
                </c:pt>
                <c:pt idx="1270">
                  <c:v>0.98146718146715983</c:v>
                </c:pt>
                <c:pt idx="1271">
                  <c:v>0.98223938223936058</c:v>
                </c:pt>
                <c:pt idx="1272">
                  <c:v>0.98301158301156133</c:v>
                </c:pt>
                <c:pt idx="1273">
                  <c:v>0.98378378378376208</c:v>
                </c:pt>
                <c:pt idx="1274">
                  <c:v>0.98455598455596283</c:v>
                </c:pt>
                <c:pt idx="1275">
                  <c:v>0.98532818532816357</c:v>
                </c:pt>
                <c:pt idx="1276">
                  <c:v>0.98610038610036432</c:v>
                </c:pt>
                <c:pt idx="1277">
                  <c:v>0.98687258687256507</c:v>
                </c:pt>
                <c:pt idx="1278">
                  <c:v>0.98764478764476582</c:v>
                </c:pt>
                <c:pt idx="1279">
                  <c:v>0.98841698841696657</c:v>
                </c:pt>
                <c:pt idx="1280">
                  <c:v>0.98918918918916732</c:v>
                </c:pt>
                <c:pt idx="1281">
                  <c:v>0.98996138996136807</c:v>
                </c:pt>
                <c:pt idx="1282">
                  <c:v>0.99073359073356881</c:v>
                </c:pt>
                <c:pt idx="1283">
                  <c:v>0.99150579150576956</c:v>
                </c:pt>
                <c:pt idx="1284">
                  <c:v>0.99227799227797031</c:v>
                </c:pt>
                <c:pt idx="1285">
                  <c:v>0.99305019305017106</c:v>
                </c:pt>
                <c:pt idx="1286">
                  <c:v>0.99382239382237181</c:v>
                </c:pt>
                <c:pt idx="1287">
                  <c:v>0.99459459459457256</c:v>
                </c:pt>
                <c:pt idx="1288">
                  <c:v>0.9953667953667733</c:v>
                </c:pt>
                <c:pt idx="1289">
                  <c:v>0.99613899613897405</c:v>
                </c:pt>
                <c:pt idx="1290">
                  <c:v>0.9969111969111748</c:v>
                </c:pt>
                <c:pt idx="1291">
                  <c:v>0.99768339768337555</c:v>
                </c:pt>
                <c:pt idx="1292">
                  <c:v>0.9984555984555763</c:v>
                </c:pt>
                <c:pt idx="1293">
                  <c:v>0.99922779922777705</c:v>
                </c:pt>
                <c:pt idx="1294">
                  <c:v>0.9999999999999778</c:v>
                </c:pt>
              </c:numCache>
            </c:numRef>
          </c:xVal>
          <c:yVal>
            <c:numRef>
              <c:f>'E5.2'!$F$9:$F$1303</c:f>
              <c:numCache>
                <c:formatCode>0.0000%</c:formatCode>
                <c:ptCount val="1295"/>
                <c:pt idx="0">
                  <c:v>2.7310810139563495E-5</c:v>
                </c:pt>
                <c:pt idx="1">
                  <c:v>5.5863020740016235E-5</c:v>
                </c:pt>
                <c:pt idx="2">
                  <c:v>8.5656631801358228E-5</c:v>
                </c:pt>
                <c:pt idx="3">
                  <c:v>1.1669164332358948E-4</c:v>
                </c:pt>
                <c:pt idx="4">
                  <c:v>1.4896805530670998E-4</c:v>
                </c:pt>
                <c:pt idx="5">
                  <c:v>1.8124446728983048E-4</c:v>
                </c:pt>
                <c:pt idx="6">
                  <c:v>2.1352087927295097E-4</c:v>
                </c:pt>
                <c:pt idx="7">
                  <c:v>2.4654188325251282E-4</c:v>
                </c:pt>
                <c:pt idx="8">
                  <c:v>2.7956313551216684E-4</c:v>
                </c:pt>
                <c:pt idx="9">
                  <c:v>3.1432234841706583E-4</c:v>
                </c:pt>
                <c:pt idx="10">
                  <c:v>3.5032296178285407E-4</c:v>
                </c:pt>
                <c:pt idx="11">
                  <c:v>3.863235751486423E-4</c:v>
                </c:pt>
                <c:pt idx="12">
                  <c:v>4.2282074869878626E-4</c:v>
                </c:pt>
                <c:pt idx="13">
                  <c:v>4.6006276252546374E-4</c:v>
                </c:pt>
                <c:pt idx="14">
                  <c:v>4.9730477635214127E-4</c:v>
                </c:pt>
                <c:pt idx="15">
                  <c:v>5.3454679017881875E-4</c:v>
                </c:pt>
                <c:pt idx="16">
                  <c:v>5.7178880400549623E-4</c:v>
                </c:pt>
                <c:pt idx="17">
                  <c:v>6.0903081783217372E-4</c:v>
                </c:pt>
                <c:pt idx="18">
                  <c:v>6.462728316588512E-4</c:v>
                </c:pt>
                <c:pt idx="19">
                  <c:v>6.8351484548552868E-4</c:v>
                </c:pt>
                <c:pt idx="20">
                  <c:v>7.2323966023398465E-4</c:v>
                </c:pt>
                <c:pt idx="21">
                  <c:v>7.6296447498244062E-4</c:v>
                </c:pt>
                <c:pt idx="22">
                  <c:v>8.0268928973089659E-4</c:v>
                </c:pt>
                <c:pt idx="23">
                  <c:v>8.4489690540113106E-4</c:v>
                </c:pt>
                <c:pt idx="24">
                  <c:v>8.8958732199314401E-4</c:v>
                </c:pt>
                <c:pt idx="25">
                  <c:v>9.3427773858515697E-4</c:v>
                </c:pt>
                <c:pt idx="26">
                  <c:v>9.7896815517716992E-4</c:v>
                </c:pt>
                <c:pt idx="27">
                  <c:v>1.023658571769183E-3</c:v>
                </c:pt>
                <c:pt idx="28">
                  <c:v>1.0708317892829744E-3</c:v>
                </c:pt>
                <c:pt idx="29">
                  <c:v>1.1192464072576551E-3</c:v>
                </c:pt>
                <c:pt idx="30">
                  <c:v>1.1689024256932251E-3</c:v>
                </c:pt>
                <c:pt idx="31">
                  <c:v>1.2206274448969439E-3</c:v>
                </c:pt>
                <c:pt idx="32">
                  <c:v>1.2727662642542923E-3</c:v>
                </c:pt>
                <c:pt idx="33">
                  <c:v>1.3249050836116408E-3</c:v>
                </c:pt>
                <c:pt idx="34">
                  <c:v>1.377192871024296E-3</c:v>
                </c:pt>
                <c:pt idx="35">
                  <c:v>1.4310696510268894E-3</c:v>
                </c:pt>
                <c:pt idx="36">
                  <c:v>1.4869326717669056E-3</c:v>
                </c:pt>
                <c:pt idx="37">
                  <c:v>1.5432922526912776E-3</c:v>
                </c:pt>
                <c:pt idx="38">
                  <c:v>1.600396673892183E-3</c:v>
                </c:pt>
                <c:pt idx="39">
                  <c:v>1.6575010950930884E-3</c:v>
                </c:pt>
                <c:pt idx="40">
                  <c:v>1.7163434769392389E-3</c:v>
                </c:pt>
                <c:pt idx="41">
                  <c:v>1.7759306990619229E-3</c:v>
                </c:pt>
                <c:pt idx="42">
                  <c:v>1.8355179211846069E-3</c:v>
                </c:pt>
                <c:pt idx="43">
                  <c:v>1.8958499835838244E-3</c:v>
                </c:pt>
                <c:pt idx="44">
                  <c:v>1.957920006628287E-3</c:v>
                </c:pt>
                <c:pt idx="45">
                  <c:v>2.0199900296727497E-3</c:v>
                </c:pt>
                <c:pt idx="46">
                  <c:v>2.0820600527172123E-3</c:v>
                </c:pt>
                <c:pt idx="47">
                  <c:v>2.1441300757616749E-3</c:v>
                </c:pt>
                <c:pt idx="48">
                  <c:v>2.2062000988061375E-3</c:v>
                </c:pt>
                <c:pt idx="49">
                  <c:v>2.2682701218506001E-3</c:v>
                </c:pt>
                <c:pt idx="50">
                  <c:v>2.3303401448950627E-3</c:v>
                </c:pt>
                <c:pt idx="51">
                  <c:v>2.3924101679395253E-3</c:v>
                </c:pt>
                <c:pt idx="52">
                  <c:v>2.4544801909839879E-3</c:v>
                </c:pt>
                <c:pt idx="53">
                  <c:v>2.5165502140284506E-3</c:v>
                </c:pt>
                <c:pt idx="54">
                  <c:v>2.5786202370729132E-3</c:v>
                </c:pt>
                <c:pt idx="55">
                  <c:v>2.6406902601173758E-3</c:v>
                </c:pt>
                <c:pt idx="56">
                  <c:v>2.7027602831618384E-3</c:v>
                </c:pt>
                <c:pt idx="57">
                  <c:v>2.7664754100970713E-3</c:v>
                </c:pt>
                <c:pt idx="58">
                  <c:v>2.8310282340633123E-3</c:v>
                </c:pt>
                <c:pt idx="59">
                  <c:v>2.8955810580295533E-3</c:v>
                </c:pt>
                <c:pt idx="60">
                  <c:v>2.9606329249810717E-3</c:v>
                </c:pt>
                <c:pt idx="61">
                  <c:v>3.0264271494082019E-3</c:v>
                </c:pt>
                <c:pt idx="62">
                  <c:v>3.0934627742962213E-3</c:v>
                </c:pt>
                <c:pt idx="63">
                  <c:v>3.1604983991842407E-3</c:v>
                </c:pt>
                <c:pt idx="64">
                  <c:v>3.22753402407226E-3</c:v>
                </c:pt>
                <c:pt idx="65">
                  <c:v>3.2945696489602794E-3</c:v>
                </c:pt>
                <c:pt idx="66">
                  <c:v>3.362846674309188E-3</c:v>
                </c:pt>
                <c:pt idx="67">
                  <c:v>3.4323651001189857E-3</c:v>
                </c:pt>
                <c:pt idx="68">
                  <c:v>3.5018835259287839E-3</c:v>
                </c:pt>
                <c:pt idx="69">
                  <c:v>3.5714019517385821E-3</c:v>
                </c:pt>
                <c:pt idx="70">
                  <c:v>3.6409203775483803E-3</c:v>
                </c:pt>
                <c:pt idx="71">
                  <c:v>3.7109403291443774E-3</c:v>
                </c:pt>
                <c:pt idx="72">
                  <c:v>3.7812035952307088E-3</c:v>
                </c:pt>
                <c:pt idx="73">
                  <c:v>3.8544462224231746E-3</c:v>
                </c:pt>
                <c:pt idx="74">
                  <c:v>3.9282785148345625E-3</c:v>
                </c:pt>
                <c:pt idx="75">
                  <c:v>4.0052453434096958E-3</c:v>
                </c:pt>
                <c:pt idx="76">
                  <c:v>4.0822121719848291E-3</c:v>
                </c:pt>
                <c:pt idx="77">
                  <c:v>4.159675560744318E-3</c:v>
                </c:pt>
                <c:pt idx="78">
                  <c:v>4.237387229595985E-3</c:v>
                </c:pt>
                <c:pt idx="79">
                  <c:v>4.3158437387241858E-3</c:v>
                </c:pt>
                <c:pt idx="80">
                  <c:v>4.394796808036742E-3</c:v>
                </c:pt>
                <c:pt idx="81">
                  <c:v>4.4737498773492982E-3</c:v>
                </c:pt>
                <c:pt idx="82">
                  <c:v>4.5527029466618544E-3</c:v>
                </c:pt>
                <c:pt idx="83">
                  <c:v>4.6321525761587662E-3</c:v>
                </c:pt>
                <c:pt idx="84">
                  <c:v>4.7116022056556779E-3</c:v>
                </c:pt>
                <c:pt idx="85">
                  <c:v>4.7910518351525896E-3</c:v>
                </c:pt>
                <c:pt idx="86">
                  <c:v>4.8705014646495013E-3</c:v>
                </c:pt>
                <c:pt idx="87">
                  <c:v>4.9499510941464131E-3</c:v>
                </c:pt>
                <c:pt idx="88">
                  <c:v>5.0294007236433248E-3</c:v>
                </c:pt>
                <c:pt idx="89">
                  <c:v>5.1100917536011257E-3</c:v>
                </c:pt>
                <c:pt idx="90">
                  <c:v>5.1907827835589266E-3</c:v>
                </c:pt>
                <c:pt idx="91">
                  <c:v>5.2719703737010839E-3</c:v>
                </c:pt>
                <c:pt idx="92">
                  <c:v>5.353902804119774E-3</c:v>
                </c:pt>
                <c:pt idx="93">
                  <c:v>5.4358352345384641E-3</c:v>
                </c:pt>
                <c:pt idx="94">
                  <c:v>5.5177676649571543E-3</c:v>
                </c:pt>
                <c:pt idx="95">
                  <c:v>5.5997000953758444E-3</c:v>
                </c:pt>
                <c:pt idx="96">
                  <c:v>5.6816325257945345E-3</c:v>
                </c:pt>
                <c:pt idx="97">
                  <c:v>5.7635649562132246E-3</c:v>
                </c:pt>
                <c:pt idx="98">
                  <c:v>5.8454973866319147E-3</c:v>
                </c:pt>
                <c:pt idx="99">
                  <c:v>5.9274298170506048E-3</c:v>
                </c:pt>
                <c:pt idx="100">
                  <c:v>6.0101898477765547E-3</c:v>
                </c:pt>
                <c:pt idx="101">
                  <c:v>6.0930905705547387E-3</c:v>
                </c:pt>
                <c:pt idx="102">
                  <c:v>6.177505801895208E-3</c:v>
                </c:pt>
                <c:pt idx="103">
                  <c:v>6.2619210332356774E-3</c:v>
                </c:pt>
                <c:pt idx="104">
                  <c:v>6.3463362645761467E-3</c:v>
                </c:pt>
                <c:pt idx="105">
                  <c:v>6.4307514959166161E-3</c:v>
                </c:pt>
                <c:pt idx="106">
                  <c:v>6.5151667272570855E-3</c:v>
                </c:pt>
                <c:pt idx="107">
                  <c:v>6.6020647595193332E-3</c:v>
                </c:pt>
                <c:pt idx="108">
                  <c:v>6.688962791781581E-3</c:v>
                </c:pt>
                <c:pt idx="109">
                  <c:v>6.7758608240438287E-3</c:v>
                </c:pt>
                <c:pt idx="110">
                  <c:v>6.8627588563060764E-3</c:v>
                </c:pt>
                <c:pt idx="111">
                  <c:v>6.9496568885683242E-3</c:v>
                </c:pt>
                <c:pt idx="112">
                  <c:v>7.0365549208305719E-3</c:v>
                </c:pt>
                <c:pt idx="113">
                  <c:v>7.1234529530928197E-3</c:v>
                </c:pt>
                <c:pt idx="114">
                  <c:v>7.2103509853550674E-3</c:v>
                </c:pt>
                <c:pt idx="115">
                  <c:v>7.2972490176173152E-3</c:v>
                </c:pt>
                <c:pt idx="116">
                  <c:v>7.3841470498795629E-3</c:v>
                </c:pt>
                <c:pt idx="117">
                  <c:v>7.4710450821418107E-3</c:v>
                </c:pt>
                <c:pt idx="118">
                  <c:v>7.5579431144040584E-3</c:v>
                </c:pt>
                <c:pt idx="119">
                  <c:v>7.6448411466663061E-3</c:v>
                </c:pt>
                <c:pt idx="120">
                  <c:v>7.7317391789285539E-3</c:v>
                </c:pt>
                <c:pt idx="121">
                  <c:v>7.8186372111908008E-3</c:v>
                </c:pt>
                <c:pt idx="122">
                  <c:v>7.9055352434530476E-3</c:v>
                </c:pt>
                <c:pt idx="123">
                  <c:v>7.9924332757152945E-3</c:v>
                </c:pt>
                <c:pt idx="124">
                  <c:v>8.0793313079775414E-3</c:v>
                </c:pt>
                <c:pt idx="125">
                  <c:v>8.1662293402397883E-3</c:v>
                </c:pt>
                <c:pt idx="126">
                  <c:v>8.2531273725020352E-3</c:v>
                </c:pt>
                <c:pt idx="127">
                  <c:v>8.3402736848564602E-3</c:v>
                </c:pt>
                <c:pt idx="128">
                  <c:v>8.4296545180404855E-3</c:v>
                </c:pt>
                <c:pt idx="129">
                  <c:v>8.5190353512245107E-3</c:v>
                </c:pt>
                <c:pt idx="130">
                  <c:v>8.6093099927403768E-3</c:v>
                </c:pt>
                <c:pt idx="131">
                  <c:v>8.6995846342562428E-3</c:v>
                </c:pt>
                <c:pt idx="132">
                  <c:v>8.7902068679011573E-3</c:v>
                </c:pt>
                <c:pt idx="133">
                  <c:v>8.8808291015460717E-3</c:v>
                </c:pt>
                <c:pt idx="134">
                  <c:v>8.9726927356518753E-3</c:v>
                </c:pt>
                <c:pt idx="135">
                  <c:v>9.064556369757679E-3</c:v>
                </c:pt>
                <c:pt idx="136">
                  <c:v>9.1576614043243736E-3</c:v>
                </c:pt>
                <c:pt idx="137">
                  <c:v>9.2507664388910681E-3</c:v>
                </c:pt>
                <c:pt idx="138">
                  <c:v>9.3438714734577627E-3</c:v>
                </c:pt>
                <c:pt idx="139">
                  <c:v>9.4372247881166337E-3</c:v>
                </c:pt>
                <c:pt idx="140">
                  <c:v>9.5305781027755047E-3</c:v>
                </c:pt>
                <c:pt idx="141">
                  <c:v>9.6249245378030885E-3</c:v>
                </c:pt>
                <c:pt idx="142">
                  <c:v>9.7192709728306723E-3</c:v>
                </c:pt>
                <c:pt idx="143">
                  <c:v>9.813617407858256E-3</c:v>
                </c:pt>
                <c:pt idx="144">
                  <c:v>9.9079638428858398E-3</c:v>
                </c:pt>
                <c:pt idx="145">
                  <c:v>1.0002862204558333E-2</c:v>
                </c:pt>
                <c:pt idx="146">
                  <c:v>1.0098201759954628E-2</c:v>
                </c:pt>
                <c:pt idx="147">
                  <c:v>1.0193789595443101E-2</c:v>
                </c:pt>
                <c:pt idx="148">
                  <c:v>1.0290618831392463E-2</c:v>
                </c:pt>
                <c:pt idx="149">
                  <c:v>1.0387448067341825E-2</c:v>
                </c:pt>
                <c:pt idx="150">
                  <c:v>1.0488001504673855E-2</c:v>
                </c:pt>
                <c:pt idx="151">
                  <c:v>1.0588554942005885E-2</c:v>
                </c:pt>
                <c:pt idx="152">
                  <c:v>1.0689356659430093E-2</c:v>
                </c:pt>
                <c:pt idx="153">
                  <c:v>1.0791151497223012E-2</c:v>
                </c:pt>
                <c:pt idx="154">
                  <c:v>1.0892946335015931E-2</c:v>
                </c:pt>
                <c:pt idx="155">
                  <c:v>1.099573429317756E-2</c:v>
                </c:pt>
                <c:pt idx="156">
                  <c:v>1.109852225133919E-2</c:v>
                </c:pt>
                <c:pt idx="157">
                  <c:v>1.1201558489592998E-2</c:v>
                </c:pt>
                <c:pt idx="158">
                  <c:v>1.1305008528000435E-2</c:v>
                </c:pt>
                <c:pt idx="159">
                  <c:v>1.1409286166715132E-2</c:v>
                </c:pt>
                <c:pt idx="160">
                  <c:v>1.151356380542983E-2</c:v>
                </c:pt>
                <c:pt idx="161">
                  <c:v>1.1617841444144527E-2</c:v>
                </c:pt>
                <c:pt idx="162">
                  <c:v>1.1722119082859224E-2</c:v>
                </c:pt>
                <c:pt idx="163">
                  <c:v>1.1826396721573922E-2</c:v>
                </c:pt>
                <c:pt idx="164">
                  <c:v>1.1931295060519063E-2</c:v>
                </c:pt>
                <c:pt idx="165">
                  <c:v>1.2037434799925095E-2</c:v>
                </c:pt>
                <c:pt idx="166">
                  <c:v>1.214419523956157E-2</c:v>
                </c:pt>
                <c:pt idx="167">
                  <c:v>1.2250955679198046E-2</c:v>
                </c:pt>
                <c:pt idx="168">
                  <c:v>1.2357716118834522E-2</c:v>
                </c:pt>
                <c:pt idx="169">
                  <c:v>1.2464476558470997E-2</c:v>
                </c:pt>
                <c:pt idx="170">
                  <c:v>1.2571236998107473E-2</c:v>
                </c:pt>
                <c:pt idx="171">
                  <c:v>1.2677997437743949E-2</c:v>
                </c:pt>
                <c:pt idx="172">
                  <c:v>1.2784757877380424E-2</c:v>
                </c:pt>
                <c:pt idx="173">
                  <c:v>1.2891816253127512E-2</c:v>
                </c:pt>
                <c:pt idx="174">
                  <c:v>1.2999073252948343E-2</c:v>
                </c:pt>
                <c:pt idx="175">
                  <c:v>1.3107075093045708E-2</c:v>
                </c:pt>
                <c:pt idx="176">
                  <c:v>1.3216318333603962E-2</c:v>
                </c:pt>
                <c:pt idx="177">
                  <c:v>1.3325561574162216E-2</c:v>
                </c:pt>
                <c:pt idx="178">
                  <c:v>1.343480481472047E-2</c:v>
                </c:pt>
                <c:pt idx="179">
                  <c:v>1.3544048055278724E-2</c:v>
                </c:pt>
                <c:pt idx="180">
                  <c:v>1.3653291295836978E-2</c:v>
                </c:pt>
                <c:pt idx="181">
                  <c:v>1.3763465586740898E-2</c:v>
                </c:pt>
                <c:pt idx="182">
                  <c:v>1.387519162822093E-2</c:v>
                </c:pt>
                <c:pt idx="183">
                  <c:v>1.3986917669700963E-2</c:v>
                </c:pt>
                <c:pt idx="184">
                  <c:v>1.4098643711180995E-2</c:v>
                </c:pt>
                <c:pt idx="185">
                  <c:v>1.4210369752661028E-2</c:v>
                </c:pt>
                <c:pt idx="186">
                  <c:v>1.432209579414106E-2</c:v>
                </c:pt>
                <c:pt idx="187">
                  <c:v>1.4433821835621093E-2</c:v>
                </c:pt>
                <c:pt idx="188">
                  <c:v>1.4545547877101125E-2</c:v>
                </c:pt>
                <c:pt idx="189">
                  <c:v>1.4657273918581157E-2</c:v>
                </c:pt>
                <c:pt idx="190">
                  <c:v>1.476899996006119E-2</c:v>
                </c:pt>
                <c:pt idx="191">
                  <c:v>1.4880726001541222E-2</c:v>
                </c:pt>
                <c:pt idx="192">
                  <c:v>1.4992452043021255E-2</c:v>
                </c:pt>
                <c:pt idx="193">
                  <c:v>1.5104178084501287E-2</c:v>
                </c:pt>
                <c:pt idx="194">
                  <c:v>1.521590412598132E-2</c:v>
                </c:pt>
                <c:pt idx="195">
                  <c:v>1.5327630167461352E-2</c:v>
                </c:pt>
                <c:pt idx="196">
                  <c:v>1.5439356208941385E-2</c:v>
                </c:pt>
                <c:pt idx="197">
                  <c:v>1.5551082250421417E-2</c:v>
                </c:pt>
                <c:pt idx="198">
                  <c:v>1.5662808291901451E-2</c:v>
                </c:pt>
                <c:pt idx="199">
                  <c:v>1.5774534333381485E-2</c:v>
                </c:pt>
                <c:pt idx="200">
                  <c:v>1.588626037486152E-2</c:v>
                </c:pt>
                <c:pt idx="201">
                  <c:v>1.5997986416341554E-2</c:v>
                </c:pt>
                <c:pt idx="202">
                  <c:v>1.6109712457821588E-2</c:v>
                </c:pt>
                <c:pt idx="203">
                  <c:v>1.6221438499301622E-2</c:v>
                </c:pt>
                <c:pt idx="204">
                  <c:v>1.6333164540781656E-2</c:v>
                </c:pt>
                <c:pt idx="205">
                  <c:v>1.644489058226169E-2</c:v>
                </c:pt>
                <c:pt idx="206">
                  <c:v>1.6556616623741725E-2</c:v>
                </c:pt>
                <c:pt idx="207">
                  <c:v>1.6668342665221759E-2</c:v>
                </c:pt>
                <c:pt idx="208">
                  <c:v>1.6780068706701793E-2</c:v>
                </c:pt>
                <c:pt idx="209">
                  <c:v>1.6891794748181827E-2</c:v>
                </c:pt>
                <c:pt idx="210">
                  <c:v>1.7003520789661861E-2</c:v>
                </c:pt>
                <c:pt idx="211">
                  <c:v>1.7117729632063674E-2</c:v>
                </c:pt>
                <c:pt idx="212">
                  <c:v>1.7231938474465486E-2</c:v>
                </c:pt>
                <c:pt idx="213">
                  <c:v>1.7346147316867299E-2</c:v>
                </c:pt>
                <c:pt idx="214">
                  <c:v>1.7460356159269112E-2</c:v>
                </c:pt>
                <c:pt idx="215">
                  <c:v>1.7574565001670924E-2</c:v>
                </c:pt>
                <c:pt idx="216">
                  <c:v>1.7688773844072737E-2</c:v>
                </c:pt>
                <c:pt idx="217">
                  <c:v>1.7803677870732646E-2</c:v>
                </c:pt>
                <c:pt idx="218">
                  <c:v>1.7919128113595348E-2</c:v>
                </c:pt>
                <c:pt idx="219">
                  <c:v>1.803457835645805E-2</c:v>
                </c:pt>
                <c:pt idx="220">
                  <c:v>1.8150450675477454E-2</c:v>
                </c:pt>
                <c:pt idx="221">
                  <c:v>1.8267142318801045E-2</c:v>
                </c:pt>
                <c:pt idx="222">
                  <c:v>1.8383833962124636E-2</c:v>
                </c:pt>
                <c:pt idx="223">
                  <c:v>1.8500525605448227E-2</c:v>
                </c:pt>
                <c:pt idx="224">
                  <c:v>1.8617217248771818E-2</c:v>
                </c:pt>
                <c:pt idx="225">
                  <c:v>1.8733908892095408E-2</c:v>
                </c:pt>
                <c:pt idx="226">
                  <c:v>1.8850600535418999E-2</c:v>
                </c:pt>
                <c:pt idx="227">
                  <c:v>1.896729217874259E-2</c:v>
                </c:pt>
                <c:pt idx="228">
                  <c:v>1.908522522252707E-2</c:v>
                </c:pt>
                <c:pt idx="229">
                  <c:v>1.9203654826495904E-2</c:v>
                </c:pt>
                <c:pt idx="230">
                  <c:v>1.9322829270741273E-2</c:v>
                </c:pt>
                <c:pt idx="231">
                  <c:v>1.9442003714986642E-2</c:v>
                </c:pt>
                <c:pt idx="232">
                  <c:v>1.9561178159232012E-2</c:v>
                </c:pt>
                <c:pt idx="233">
                  <c:v>1.9680352603477381E-2</c:v>
                </c:pt>
                <c:pt idx="234">
                  <c:v>1.979952704772275E-2</c:v>
                </c:pt>
                <c:pt idx="235">
                  <c:v>1.9918701491968119E-2</c:v>
                </c:pt>
                <c:pt idx="236">
                  <c:v>2.0037875936213489E-2</c:v>
                </c:pt>
                <c:pt idx="237">
                  <c:v>2.0157314053916749E-2</c:v>
                </c:pt>
                <c:pt idx="238">
                  <c:v>2.0277316098469375E-2</c:v>
                </c:pt>
                <c:pt idx="239">
                  <c:v>2.0397731943175634E-2</c:v>
                </c:pt>
                <c:pt idx="240">
                  <c:v>2.0518147787881892E-2</c:v>
                </c:pt>
                <c:pt idx="241">
                  <c:v>2.063980503304904E-2</c:v>
                </c:pt>
                <c:pt idx="242">
                  <c:v>2.0761462278216188E-2</c:v>
                </c:pt>
                <c:pt idx="243">
                  <c:v>2.0883119523383335E-2</c:v>
                </c:pt>
                <c:pt idx="244">
                  <c:v>2.1004776768550483E-2</c:v>
                </c:pt>
                <c:pt idx="245">
                  <c:v>2.1130158215100298E-2</c:v>
                </c:pt>
                <c:pt idx="246">
                  <c:v>2.1256483126000387E-2</c:v>
                </c:pt>
                <c:pt idx="247">
                  <c:v>2.1383105973011091E-2</c:v>
                </c:pt>
                <c:pt idx="248">
                  <c:v>2.1509728820021796E-2</c:v>
                </c:pt>
                <c:pt idx="249">
                  <c:v>2.16363516670325E-2</c:v>
                </c:pt>
                <c:pt idx="250">
                  <c:v>2.1762974514043205E-2</c:v>
                </c:pt>
                <c:pt idx="251">
                  <c:v>2.1891087041606975E-2</c:v>
                </c:pt>
                <c:pt idx="252">
                  <c:v>2.2019365089232197E-2</c:v>
                </c:pt>
                <c:pt idx="253">
                  <c:v>2.2147974176980324E-2</c:v>
                </c:pt>
                <c:pt idx="254">
                  <c:v>2.2277079824912806E-2</c:v>
                </c:pt>
                <c:pt idx="255">
                  <c:v>2.2406185472845289E-2</c:v>
                </c:pt>
                <c:pt idx="256">
                  <c:v>2.2535291120777772E-2</c:v>
                </c:pt>
                <c:pt idx="257">
                  <c:v>2.2664396768710255E-2</c:v>
                </c:pt>
                <c:pt idx="258">
                  <c:v>2.2793502416642738E-2</c:v>
                </c:pt>
                <c:pt idx="259">
                  <c:v>2.2924176201637416E-2</c:v>
                </c:pt>
                <c:pt idx="260">
                  <c:v>2.3055764650491677E-2</c:v>
                </c:pt>
                <c:pt idx="261">
                  <c:v>2.3187353099345939E-2</c:v>
                </c:pt>
                <c:pt idx="262">
                  <c:v>2.33189415482002E-2</c:v>
                </c:pt>
                <c:pt idx="263">
                  <c:v>2.3450529997054461E-2</c:v>
                </c:pt>
                <c:pt idx="264">
                  <c:v>2.3584228826692234E-2</c:v>
                </c:pt>
                <c:pt idx="265">
                  <c:v>2.3718300076468274E-2</c:v>
                </c:pt>
                <c:pt idx="266">
                  <c:v>2.3852371326244313E-2</c:v>
                </c:pt>
                <c:pt idx="267">
                  <c:v>2.3986442576020353E-2</c:v>
                </c:pt>
                <c:pt idx="268">
                  <c:v>2.4120849003920832E-2</c:v>
                </c:pt>
                <c:pt idx="269">
                  <c:v>2.4255416813881228E-2</c:v>
                </c:pt>
                <c:pt idx="270">
                  <c:v>2.4389984623841624E-2</c:v>
                </c:pt>
                <c:pt idx="271">
                  <c:v>2.4526538674539442E-2</c:v>
                </c:pt>
                <c:pt idx="272">
                  <c:v>2.466309272523726E-2</c:v>
                </c:pt>
                <c:pt idx="273">
                  <c:v>2.4799646775935078E-2</c:v>
                </c:pt>
                <c:pt idx="274">
                  <c:v>2.4936200826632896E-2</c:v>
                </c:pt>
                <c:pt idx="275">
                  <c:v>2.5072754877330714E-2</c:v>
                </c:pt>
                <c:pt idx="276">
                  <c:v>2.5209308928028532E-2</c:v>
                </c:pt>
                <c:pt idx="277">
                  <c:v>2.534586297872635E-2</c:v>
                </c:pt>
                <c:pt idx="278">
                  <c:v>2.5482417029424168E-2</c:v>
                </c:pt>
                <c:pt idx="279">
                  <c:v>2.5618971080121986E-2</c:v>
                </c:pt>
                <c:pt idx="280">
                  <c:v>2.5755525130819804E-2</c:v>
                </c:pt>
                <c:pt idx="281">
                  <c:v>2.5892079181517622E-2</c:v>
                </c:pt>
                <c:pt idx="282">
                  <c:v>2.602863323221544E-2</c:v>
                </c:pt>
                <c:pt idx="283">
                  <c:v>2.6165187282913258E-2</c:v>
                </c:pt>
                <c:pt idx="284">
                  <c:v>2.6301741333611076E-2</c:v>
                </c:pt>
                <c:pt idx="285">
                  <c:v>2.6438295384308894E-2</c:v>
                </c:pt>
                <c:pt idx="286">
                  <c:v>2.6574849435006712E-2</c:v>
                </c:pt>
                <c:pt idx="287">
                  <c:v>2.671140348570453E-2</c:v>
                </c:pt>
                <c:pt idx="288">
                  <c:v>2.6847957536402348E-2</c:v>
                </c:pt>
                <c:pt idx="289">
                  <c:v>2.6984511587100166E-2</c:v>
                </c:pt>
                <c:pt idx="290">
                  <c:v>2.7121065637797984E-2</c:v>
                </c:pt>
                <c:pt idx="291">
                  <c:v>2.7257867968587979E-2</c:v>
                </c:pt>
                <c:pt idx="292">
                  <c:v>2.7396904820207575E-2</c:v>
                </c:pt>
                <c:pt idx="293">
                  <c:v>2.7535941671827172E-2</c:v>
                </c:pt>
                <c:pt idx="294">
                  <c:v>2.7674978523446768E-2</c:v>
                </c:pt>
                <c:pt idx="295">
                  <c:v>2.7814015375066364E-2</c:v>
                </c:pt>
                <c:pt idx="296">
                  <c:v>2.7953052226685961E-2</c:v>
                </c:pt>
                <c:pt idx="297">
                  <c:v>2.8092089078305557E-2</c:v>
                </c:pt>
                <c:pt idx="298">
                  <c:v>2.8233608730846932E-2</c:v>
                </c:pt>
                <c:pt idx="299">
                  <c:v>2.8375128383388307E-2</c:v>
                </c:pt>
                <c:pt idx="300">
                  <c:v>2.8516648035929681E-2</c:v>
                </c:pt>
                <c:pt idx="301">
                  <c:v>2.8658763560692281E-2</c:v>
                </c:pt>
                <c:pt idx="302">
                  <c:v>2.8801524613694545E-2</c:v>
                </c:pt>
                <c:pt idx="303">
                  <c:v>2.8944533946788985E-2</c:v>
                </c:pt>
                <c:pt idx="304">
                  <c:v>2.9088536400252139E-2</c:v>
                </c:pt>
                <c:pt idx="305">
                  <c:v>2.9232538853715292E-2</c:v>
                </c:pt>
                <c:pt idx="306">
                  <c:v>2.9376541307178445E-2</c:v>
                </c:pt>
                <c:pt idx="307">
                  <c:v>2.9520543760641598E-2</c:v>
                </c:pt>
                <c:pt idx="308">
                  <c:v>2.9664546214104751E-2</c:v>
                </c:pt>
                <c:pt idx="309">
                  <c:v>2.9808728670634735E-2</c:v>
                </c:pt>
                <c:pt idx="310">
                  <c:v>2.9953351824328331E-2</c:v>
                </c:pt>
                <c:pt idx="311">
                  <c:v>3.0098181878098745E-2</c:v>
                </c:pt>
                <c:pt idx="312">
                  <c:v>3.0244667132483676E-2</c:v>
                </c:pt>
                <c:pt idx="313">
                  <c:v>3.0391152386868608E-2</c:v>
                </c:pt>
                <c:pt idx="314">
                  <c:v>3.0537637641253539E-2</c:v>
                </c:pt>
                <c:pt idx="315">
                  <c:v>3.0684122895638471E-2</c:v>
                </c:pt>
                <c:pt idx="316">
                  <c:v>3.0830608150023402E-2</c:v>
                </c:pt>
                <c:pt idx="317">
                  <c:v>3.0977838244684867E-2</c:v>
                </c:pt>
                <c:pt idx="318">
                  <c:v>3.1126806299991577E-2</c:v>
                </c:pt>
                <c:pt idx="319">
                  <c:v>3.1276034180414754E-2</c:v>
                </c:pt>
                <c:pt idx="320">
                  <c:v>3.1425829753268693E-2</c:v>
                </c:pt>
                <c:pt idx="321">
                  <c:v>3.1576039209036295E-2</c:v>
                </c:pt>
                <c:pt idx="322">
                  <c:v>3.1727490065264784E-2</c:v>
                </c:pt>
                <c:pt idx="323">
                  <c:v>3.1878940921493272E-2</c:v>
                </c:pt>
                <c:pt idx="324">
                  <c:v>3.203039177772176E-2</c:v>
                </c:pt>
                <c:pt idx="325">
                  <c:v>3.2181966773996339E-2</c:v>
                </c:pt>
                <c:pt idx="326">
                  <c:v>3.2335072830839348E-2</c:v>
                </c:pt>
                <c:pt idx="327">
                  <c:v>3.2489006487989615E-2</c:v>
                </c:pt>
                <c:pt idx="328">
                  <c:v>3.2642940145139882E-2</c:v>
                </c:pt>
                <c:pt idx="329">
                  <c:v>3.2796873802290148E-2</c:v>
                </c:pt>
                <c:pt idx="330">
                  <c:v>3.2950807459440415E-2</c:v>
                </c:pt>
                <c:pt idx="331">
                  <c:v>3.3104741116590682E-2</c:v>
                </c:pt>
                <c:pt idx="332">
                  <c:v>3.3258674773740948E-2</c:v>
                </c:pt>
                <c:pt idx="333">
                  <c:v>3.3412608430891215E-2</c:v>
                </c:pt>
                <c:pt idx="334">
                  <c:v>3.3567783488502374E-2</c:v>
                </c:pt>
                <c:pt idx="335">
                  <c:v>3.3722958546113534E-2</c:v>
                </c:pt>
                <c:pt idx="336">
                  <c:v>3.3878630163909046E-2</c:v>
                </c:pt>
                <c:pt idx="337">
                  <c:v>3.4035046621981091E-2</c:v>
                </c:pt>
                <c:pt idx="338">
                  <c:v>3.4191463080053136E-2</c:v>
                </c:pt>
                <c:pt idx="339">
                  <c:v>3.4347879538125181E-2</c:v>
                </c:pt>
                <c:pt idx="340">
                  <c:v>3.4505785676750292E-2</c:v>
                </c:pt>
                <c:pt idx="341">
                  <c:v>3.4663691815375403E-2</c:v>
                </c:pt>
                <c:pt idx="342">
                  <c:v>3.4821597954000513E-2</c:v>
                </c:pt>
                <c:pt idx="343">
                  <c:v>3.4980497212994337E-2</c:v>
                </c:pt>
                <c:pt idx="344">
                  <c:v>3.513939647198816E-2</c:v>
                </c:pt>
                <c:pt idx="345">
                  <c:v>3.5298295730981984E-2</c:v>
                </c:pt>
                <c:pt idx="346">
                  <c:v>3.5457194989975807E-2</c:v>
                </c:pt>
                <c:pt idx="347">
                  <c:v>3.5617335649430523E-2</c:v>
                </c:pt>
                <c:pt idx="348">
                  <c:v>3.5778717709346125E-2</c:v>
                </c:pt>
                <c:pt idx="349">
                  <c:v>3.5940099769261727E-2</c:v>
                </c:pt>
                <c:pt idx="350">
                  <c:v>3.6101481829177329E-2</c:v>
                </c:pt>
                <c:pt idx="351">
                  <c:v>3.6262863889092931E-2</c:v>
                </c:pt>
                <c:pt idx="352">
                  <c:v>3.6424245949008532E-2</c:v>
                </c:pt>
                <c:pt idx="353">
                  <c:v>3.6585628008924134E-2</c:v>
                </c:pt>
                <c:pt idx="354">
                  <c:v>3.6747010068839736E-2</c:v>
                </c:pt>
                <c:pt idx="355">
                  <c:v>3.6908392128755338E-2</c:v>
                </c:pt>
                <c:pt idx="356">
                  <c:v>3.706977418867094E-2</c:v>
                </c:pt>
                <c:pt idx="357">
                  <c:v>3.7231156248586542E-2</c:v>
                </c:pt>
                <c:pt idx="358">
                  <c:v>3.7392538308502143E-2</c:v>
                </c:pt>
                <c:pt idx="359">
                  <c:v>3.7553920368417745E-2</c:v>
                </c:pt>
                <c:pt idx="360">
                  <c:v>3.7715302428333347E-2</c:v>
                </c:pt>
                <c:pt idx="361">
                  <c:v>3.7876684488248949E-2</c:v>
                </c:pt>
                <c:pt idx="362">
                  <c:v>3.8038066548164551E-2</c:v>
                </c:pt>
                <c:pt idx="363">
                  <c:v>3.8199448608080153E-2</c:v>
                </c:pt>
                <c:pt idx="364">
                  <c:v>3.8360830667995754E-2</c:v>
                </c:pt>
                <c:pt idx="365">
                  <c:v>3.8522212727911356E-2</c:v>
                </c:pt>
                <c:pt idx="366">
                  <c:v>3.8683594787826958E-2</c:v>
                </c:pt>
                <c:pt idx="367">
                  <c:v>3.884497684774256E-2</c:v>
                </c:pt>
                <c:pt idx="368">
                  <c:v>3.9006358907658162E-2</c:v>
                </c:pt>
                <c:pt idx="369">
                  <c:v>3.9167740967573764E-2</c:v>
                </c:pt>
                <c:pt idx="370">
                  <c:v>3.9329123027489366E-2</c:v>
                </c:pt>
                <c:pt idx="371">
                  <c:v>3.9490505087404967E-2</c:v>
                </c:pt>
                <c:pt idx="372">
                  <c:v>3.9651887147320569E-2</c:v>
                </c:pt>
                <c:pt idx="373">
                  <c:v>3.9813269207236171E-2</c:v>
                </c:pt>
                <c:pt idx="374">
                  <c:v>3.9974651267151773E-2</c:v>
                </c:pt>
                <c:pt idx="375">
                  <c:v>4.0136033327067375E-2</c:v>
                </c:pt>
                <c:pt idx="376">
                  <c:v>4.0297415386982977E-2</c:v>
                </c:pt>
                <c:pt idx="377">
                  <c:v>4.0458797446898578E-2</c:v>
                </c:pt>
                <c:pt idx="378">
                  <c:v>4.062017950681418E-2</c:v>
                </c:pt>
                <c:pt idx="379">
                  <c:v>4.0781561566729782E-2</c:v>
                </c:pt>
                <c:pt idx="380">
                  <c:v>4.0942943626645384E-2</c:v>
                </c:pt>
                <c:pt idx="381">
                  <c:v>4.1106808487482764E-2</c:v>
                </c:pt>
                <c:pt idx="382">
                  <c:v>4.1270673348320144E-2</c:v>
                </c:pt>
                <c:pt idx="383">
                  <c:v>4.1434538209157525E-2</c:v>
                </c:pt>
                <c:pt idx="384">
                  <c:v>4.1600058270609426E-2</c:v>
                </c:pt>
                <c:pt idx="385">
                  <c:v>4.1765578332061327E-2</c:v>
                </c:pt>
                <c:pt idx="386">
                  <c:v>4.1931379777617697E-2</c:v>
                </c:pt>
                <c:pt idx="387">
                  <c:v>4.2097181223174067E-2</c:v>
                </c:pt>
                <c:pt idx="388">
                  <c:v>4.2263528884933226E-2</c:v>
                </c:pt>
                <c:pt idx="389">
                  <c:v>4.2429876546692384E-2</c:v>
                </c:pt>
                <c:pt idx="390">
                  <c:v>4.2597465608912435E-2</c:v>
                </c:pt>
                <c:pt idx="391">
                  <c:v>4.276530295122466E-2</c:v>
                </c:pt>
                <c:pt idx="392">
                  <c:v>4.2934133413905597E-2</c:v>
                </c:pt>
                <c:pt idx="393">
                  <c:v>4.3102963876586534E-2</c:v>
                </c:pt>
                <c:pt idx="394">
                  <c:v>4.3271794339267471E-2</c:v>
                </c:pt>
                <c:pt idx="395">
                  <c:v>4.3440624801948408E-2</c:v>
                </c:pt>
                <c:pt idx="396">
                  <c:v>4.3609455264629345E-2</c:v>
                </c:pt>
                <c:pt idx="397">
                  <c:v>4.3778285727310282E-2</c:v>
                </c:pt>
                <c:pt idx="398">
                  <c:v>4.3947116189991219E-2</c:v>
                </c:pt>
                <c:pt idx="399">
                  <c:v>4.4116774252979413E-2</c:v>
                </c:pt>
                <c:pt idx="400">
                  <c:v>4.4286846116121242E-2</c:v>
                </c:pt>
                <c:pt idx="401">
                  <c:v>4.4458159379723958E-2</c:v>
                </c:pt>
                <c:pt idx="402">
                  <c:v>4.4629472643326673E-2</c:v>
                </c:pt>
                <c:pt idx="403">
                  <c:v>4.4801199707083017E-2</c:v>
                </c:pt>
                <c:pt idx="404">
                  <c:v>4.4974896459570639E-2</c:v>
                </c:pt>
                <c:pt idx="405">
                  <c:v>4.5148593212058261E-2</c:v>
                </c:pt>
                <c:pt idx="406">
                  <c:v>4.5322885836767114E-2</c:v>
                </c:pt>
                <c:pt idx="407">
                  <c:v>4.5498362012675375E-2</c:v>
                </c:pt>
                <c:pt idx="408">
                  <c:v>4.5673896037845114E-2</c:v>
                </c:pt>
                <c:pt idx="409">
                  <c:v>4.5850174903291387E-2</c:v>
                </c:pt>
                <c:pt idx="410">
                  <c:v>4.6027943449290724E-2</c:v>
                </c:pt>
                <c:pt idx="411">
                  <c:v>4.6206208555474422E-2</c:v>
                </c:pt>
                <c:pt idx="412">
                  <c:v>4.6384970221842473E-2</c:v>
                </c:pt>
                <c:pt idx="413">
                  <c:v>4.6563731888210523E-2</c:v>
                </c:pt>
                <c:pt idx="414">
                  <c:v>4.6742493554578574E-2</c:v>
                </c:pt>
                <c:pt idx="415">
                  <c:v>4.6921255220946624E-2</c:v>
                </c:pt>
                <c:pt idx="416">
                  <c:v>4.7100016887314675E-2</c:v>
                </c:pt>
                <c:pt idx="417">
                  <c:v>4.7278778553682725E-2</c:v>
                </c:pt>
                <c:pt idx="418">
                  <c:v>4.7457540220050776E-2</c:v>
                </c:pt>
                <c:pt idx="419">
                  <c:v>4.7636301886418826E-2</c:v>
                </c:pt>
                <c:pt idx="420">
                  <c:v>4.7816056673155589E-2</c:v>
                </c:pt>
                <c:pt idx="421">
                  <c:v>4.7996059739984533E-2</c:v>
                </c:pt>
                <c:pt idx="422">
                  <c:v>4.8176062806813476E-2</c:v>
                </c:pt>
                <c:pt idx="423">
                  <c:v>4.8356612089845208E-2</c:v>
                </c:pt>
                <c:pt idx="424">
                  <c:v>4.8537856557135037E-2</c:v>
                </c:pt>
                <c:pt idx="425">
                  <c:v>4.8719101024424866E-2</c:v>
                </c:pt>
                <c:pt idx="426">
                  <c:v>4.8902828292636473E-2</c:v>
                </c:pt>
                <c:pt idx="427">
                  <c:v>4.908655556084808E-2</c:v>
                </c:pt>
                <c:pt idx="428">
                  <c:v>4.9270282829059688E-2</c:v>
                </c:pt>
                <c:pt idx="429">
                  <c:v>4.9454010097271295E-2</c:v>
                </c:pt>
                <c:pt idx="430">
                  <c:v>4.9637737365482902E-2</c:v>
                </c:pt>
                <c:pt idx="431">
                  <c:v>4.9822730448364466E-2</c:v>
                </c:pt>
                <c:pt idx="432">
                  <c:v>5.0008270161248973E-2</c:v>
                </c:pt>
                <c:pt idx="433">
                  <c:v>5.0194480230382359E-2</c:v>
                </c:pt>
                <c:pt idx="434">
                  <c:v>5.0380690299515744E-2</c:v>
                </c:pt>
                <c:pt idx="435">
                  <c:v>5.056690036864913E-2</c:v>
                </c:pt>
                <c:pt idx="436">
                  <c:v>5.0753110437782516E-2</c:v>
                </c:pt>
                <c:pt idx="437">
                  <c:v>5.0939320506915901E-2</c:v>
                </c:pt>
                <c:pt idx="438">
                  <c:v>5.1125530576049287E-2</c:v>
                </c:pt>
                <c:pt idx="439">
                  <c:v>5.1311740645182673E-2</c:v>
                </c:pt>
                <c:pt idx="440">
                  <c:v>5.1497950714316058E-2</c:v>
                </c:pt>
                <c:pt idx="441">
                  <c:v>5.1684160783449444E-2</c:v>
                </c:pt>
                <c:pt idx="442">
                  <c:v>5.187037085258283E-2</c:v>
                </c:pt>
                <c:pt idx="443">
                  <c:v>5.2056580921716215E-2</c:v>
                </c:pt>
                <c:pt idx="444">
                  <c:v>5.2242790990849601E-2</c:v>
                </c:pt>
                <c:pt idx="445">
                  <c:v>5.2429001059982987E-2</c:v>
                </c:pt>
                <c:pt idx="446">
                  <c:v>5.2615211129116372E-2</c:v>
                </c:pt>
                <c:pt idx="447">
                  <c:v>5.2801421198249758E-2</c:v>
                </c:pt>
                <c:pt idx="448">
                  <c:v>5.2987631267383144E-2</c:v>
                </c:pt>
                <c:pt idx="449">
                  <c:v>5.3173841336516529E-2</c:v>
                </c:pt>
                <c:pt idx="450">
                  <c:v>5.3360051405649915E-2</c:v>
                </c:pt>
                <c:pt idx="451">
                  <c:v>5.3546261474783301E-2</c:v>
                </c:pt>
                <c:pt idx="452">
                  <c:v>5.3732471543916686E-2</c:v>
                </c:pt>
                <c:pt idx="453">
                  <c:v>5.3918681613050072E-2</c:v>
                </c:pt>
                <c:pt idx="454">
                  <c:v>5.4104891682183458E-2</c:v>
                </c:pt>
                <c:pt idx="455">
                  <c:v>5.4291101751316843E-2</c:v>
                </c:pt>
                <c:pt idx="456">
                  <c:v>5.4477311820450229E-2</c:v>
                </c:pt>
                <c:pt idx="457">
                  <c:v>5.4663521889583615E-2</c:v>
                </c:pt>
                <c:pt idx="458">
                  <c:v>5.4849731958717E-2</c:v>
                </c:pt>
                <c:pt idx="459">
                  <c:v>5.5035942027850386E-2</c:v>
                </c:pt>
                <c:pt idx="460">
                  <c:v>5.5222152096983772E-2</c:v>
                </c:pt>
                <c:pt idx="461">
                  <c:v>5.540960356657805E-2</c:v>
                </c:pt>
                <c:pt idx="462">
                  <c:v>5.5597551596356681E-2</c:v>
                </c:pt>
                <c:pt idx="463">
                  <c:v>5.5786244466411845E-2</c:v>
                </c:pt>
                <c:pt idx="464">
                  <c:v>5.5974937336467009E-2</c:v>
                </c:pt>
                <c:pt idx="465">
                  <c:v>5.6165616447259599E-2</c:v>
                </c:pt>
                <c:pt idx="466">
                  <c:v>5.6356792118236541E-2</c:v>
                </c:pt>
                <c:pt idx="467">
                  <c:v>5.6547967789213484E-2</c:v>
                </c:pt>
                <c:pt idx="468">
                  <c:v>5.6739143460190426E-2</c:v>
                </c:pt>
                <c:pt idx="469">
                  <c:v>5.6930319131167369E-2</c:v>
                </c:pt>
                <c:pt idx="470">
                  <c:v>5.7121494802144311E-2</c:v>
                </c:pt>
                <c:pt idx="471">
                  <c:v>5.7312877373198068E-2</c:v>
                </c:pt>
                <c:pt idx="472">
                  <c:v>5.7506535845096789E-2</c:v>
                </c:pt>
                <c:pt idx="473">
                  <c:v>5.7700194316995509E-2</c:v>
                </c:pt>
                <c:pt idx="474">
                  <c:v>5.789385278889423E-2</c:v>
                </c:pt>
                <c:pt idx="475">
                  <c:v>5.8087511260792951E-2</c:v>
                </c:pt>
                <c:pt idx="476">
                  <c:v>5.828237823604035E-2</c:v>
                </c:pt>
                <c:pt idx="477">
                  <c:v>5.8477278108399963E-2</c:v>
                </c:pt>
                <c:pt idx="478">
                  <c:v>5.8672177980759577E-2</c:v>
                </c:pt>
                <c:pt idx="479">
                  <c:v>5.8867385720433492E-2</c:v>
                </c:pt>
                <c:pt idx="480">
                  <c:v>5.9063526993253991E-2</c:v>
                </c:pt>
                <c:pt idx="481">
                  <c:v>5.925966826607449E-2</c:v>
                </c:pt>
                <c:pt idx="482">
                  <c:v>5.9455809538894989E-2</c:v>
                </c:pt>
                <c:pt idx="483">
                  <c:v>5.9652364611869117E-2</c:v>
                </c:pt>
                <c:pt idx="484">
                  <c:v>5.9849747285150509E-2</c:v>
                </c:pt>
                <c:pt idx="485">
                  <c:v>6.0047129958431901E-2</c:v>
                </c:pt>
                <c:pt idx="486">
                  <c:v>6.0244512631713293E-2</c:v>
                </c:pt>
                <c:pt idx="487">
                  <c:v>6.044313670545557E-2</c:v>
                </c:pt>
                <c:pt idx="488">
                  <c:v>6.0641760779197848E-2</c:v>
                </c:pt>
                <c:pt idx="489">
                  <c:v>6.0841874533493198E-2</c:v>
                </c:pt>
                <c:pt idx="490">
                  <c:v>6.1042981408157254E-2</c:v>
                </c:pt>
                <c:pt idx="491">
                  <c:v>6.124470898305176E-2</c:v>
                </c:pt>
                <c:pt idx="492">
                  <c:v>6.1447057258176709E-2</c:v>
                </c:pt>
                <c:pt idx="493">
                  <c:v>6.1650646933762543E-2</c:v>
                </c:pt>
                <c:pt idx="494">
                  <c:v>6.1854236609348377E-2</c:v>
                </c:pt>
                <c:pt idx="495">
                  <c:v>6.2057826284934212E-2</c:v>
                </c:pt>
                <c:pt idx="496">
                  <c:v>6.2261415960520046E-2</c:v>
                </c:pt>
                <c:pt idx="497">
                  <c:v>6.2465998756474593E-2</c:v>
                </c:pt>
                <c:pt idx="498">
                  <c:v>6.2672071232982213E-2</c:v>
                </c:pt>
                <c:pt idx="499">
                  <c:v>6.2878143709489825E-2</c:v>
                </c:pt>
                <c:pt idx="500">
                  <c:v>6.3084216185997438E-2</c:v>
                </c:pt>
                <c:pt idx="501">
                  <c:v>6.3291116262812308E-2</c:v>
                </c:pt>
                <c:pt idx="502">
                  <c:v>6.3498016339627178E-2</c:v>
                </c:pt>
                <c:pt idx="503">
                  <c:v>6.3704916416442048E-2</c:v>
                </c:pt>
                <c:pt idx="504">
                  <c:v>6.3911816493256918E-2</c:v>
                </c:pt>
                <c:pt idx="505">
                  <c:v>6.4118716570071788E-2</c:v>
                </c:pt>
                <c:pt idx="506">
                  <c:v>6.4325616646886657E-2</c:v>
                </c:pt>
                <c:pt idx="507">
                  <c:v>6.4534171924316056E-2</c:v>
                </c:pt>
                <c:pt idx="508">
                  <c:v>6.4742727201745454E-2</c:v>
                </c:pt>
                <c:pt idx="509">
                  <c:v>6.4951282479174852E-2</c:v>
                </c:pt>
                <c:pt idx="510">
                  <c:v>6.515983775660425E-2</c:v>
                </c:pt>
                <c:pt idx="511">
                  <c:v>6.5368393034033648E-2</c:v>
                </c:pt>
                <c:pt idx="512">
                  <c:v>6.5576948311463046E-2</c:v>
                </c:pt>
                <c:pt idx="513">
                  <c:v>6.5785503588892444E-2</c:v>
                </c:pt>
                <c:pt idx="514">
                  <c:v>6.599465473854306E-2</c:v>
                </c:pt>
                <c:pt idx="515">
                  <c:v>6.6205692816894229E-2</c:v>
                </c:pt>
                <c:pt idx="516">
                  <c:v>6.6416730895245399E-2</c:v>
                </c:pt>
                <c:pt idx="517">
                  <c:v>6.6627768973596568E-2</c:v>
                </c:pt>
                <c:pt idx="518">
                  <c:v>6.6838807051947738E-2</c:v>
                </c:pt>
                <c:pt idx="519">
                  <c:v>6.7049845130298907E-2</c:v>
                </c:pt>
                <c:pt idx="520">
                  <c:v>6.7260883208650077E-2</c:v>
                </c:pt>
                <c:pt idx="521">
                  <c:v>6.7471921287001246E-2</c:v>
                </c:pt>
                <c:pt idx="522">
                  <c:v>6.7682959365352416E-2</c:v>
                </c:pt>
                <c:pt idx="523">
                  <c:v>6.7893997443703585E-2</c:v>
                </c:pt>
                <c:pt idx="524">
                  <c:v>6.8105035522054755E-2</c:v>
                </c:pt>
                <c:pt idx="525">
                  <c:v>6.8316073600405924E-2</c:v>
                </c:pt>
                <c:pt idx="526">
                  <c:v>6.8527111678757094E-2</c:v>
                </c:pt>
                <c:pt idx="527">
                  <c:v>6.8738149757108263E-2</c:v>
                </c:pt>
                <c:pt idx="528">
                  <c:v>6.8949187835459433E-2</c:v>
                </c:pt>
                <c:pt idx="529">
                  <c:v>6.9160225913810602E-2</c:v>
                </c:pt>
                <c:pt idx="530">
                  <c:v>6.9371263992161772E-2</c:v>
                </c:pt>
                <c:pt idx="531">
                  <c:v>6.9582302070512941E-2</c:v>
                </c:pt>
                <c:pt idx="532">
                  <c:v>6.9793340148864111E-2</c:v>
                </c:pt>
                <c:pt idx="533">
                  <c:v>7.0006861028137066E-2</c:v>
                </c:pt>
                <c:pt idx="534">
                  <c:v>7.0220381907410021E-2</c:v>
                </c:pt>
                <c:pt idx="535">
                  <c:v>7.0435144187143861E-2</c:v>
                </c:pt>
                <c:pt idx="536">
                  <c:v>7.0651147867338587E-2</c:v>
                </c:pt>
                <c:pt idx="537">
                  <c:v>7.0867151547533314E-2</c:v>
                </c:pt>
                <c:pt idx="538">
                  <c:v>7.108315522772804E-2</c:v>
                </c:pt>
                <c:pt idx="539">
                  <c:v>7.1299158907922766E-2</c:v>
                </c:pt>
                <c:pt idx="540">
                  <c:v>7.1515162588117492E-2</c:v>
                </c:pt>
                <c:pt idx="541">
                  <c:v>7.1731166268312219E-2</c:v>
                </c:pt>
                <c:pt idx="542">
                  <c:v>7.1947567196654433E-2</c:v>
                </c:pt>
                <c:pt idx="543">
                  <c:v>7.2164226336292506E-2</c:v>
                </c:pt>
                <c:pt idx="544">
                  <c:v>7.2381347276902042E-2</c:v>
                </c:pt>
                <c:pt idx="545">
                  <c:v>7.2599833758018553E-2</c:v>
                </c:pt>
                <c:pt idx="546">
                  <c:v>7.2818320239135065E-2</c:v>
                </c:pt>
                <c:pt idx="547">
                  <c:v>7.3036806720251576E-2</c:v>
                </c:pt>
                <c:pt idx="548">
                  <c:v>7.3257031162013334E-2</c:v>
                </c:pt>
                <c:pt idx="549">
                  <c:v>7.3480483244973402E-2</c:v>
                </c:pt>
                <c:pt idx="550">
                  <c:v>7.370549949251419E-2</c:v>
                </c:pt>
                <c:pt idx="551">
                  <c:v>7.393168265648821E-2</c:v>
                </c:pt>
                <c:pt idx="552">
                  <c:v>7.4159272740984578E-2</c:v>
                </c:pt>
                <c:pt idx="553">
                  <c:v>7.4387690425788203E-2</c:v>
                </c:pt>
                <c:pt idx="554">
                  <c:v>7.4616108110591828E-2</c:v>
                </c:pt>
                <c:pt idx="555">
                  <c:v>7.4844525795395453E-2</c:v>
                </c:pt>
                <c:pt idx="556">
                  <c:v>7.5073936600567784E-2</c:v>
                </c:pt>
                <c:pt idx="557">
                  <c:v>7.5303764930095135E-2</c:v>
                </c:pt>
                <c:pt idx="558">
                  <c:v>7.5534665415820532E-2</c:v>
                </c:pt>
                <c:pt idx="559">
                  <c:v>7.5765565901545928E-2</c:v>
                </c:pt>
                <c:pt idx="560">
                  <c:v>7.6001236840962438E-2</c:v>
                </c:pt>
                <c:pt idx="561">
                  <c:v>7.6237102928531392E-2</c:v>
                </c:pt>
                <c:pt idx="562">
                  <c:v>7.6472969016100345E-2</c:v>
                </c:pt>
                <c:pt idx="563">
                  <c:v>7.6708835103669298E-2</c:v>
                </c:pt>
                <c:pt idx="564">
                  <c:v>7.6944701191238252E-2</c:v>
                </c:pt>
                <c:pt idx="565">
                  <c:v>7.7180567278807205E-2</c:v>
                </c:pt>
                <c:pt idx="566">
                  <c:v>7.7416433366376158E-2</c:v>
                </c:pt>
                <c:pt idx="567">
                  <c:v>7.7652299453945112E-2</c:v>
                </c:pt>
                <c:pt idx="568">
                  <c:v>7.7888165541514065E-2</c:v>
                </c:pt>
                <c:pt idx="569">
                  <c:v>7.8125024749451738E-2</c:v>
                </c:pt>
                <c:pt idx="570">
                  <c:v>7.8361883957389411E-2</c:v>
                </c:pt>
                <c:pt idx="571">
                  <c:v>7.8598743165327084E-2</c:v>
                </c:pt>
                <c:pt idx="572">
                  <c:v>7.8835602373264757E-2</c:v>
                </c:pt>
                <c:pt idx="573">
                  <c:v>7.9073951261755496E-2</c:v>
                </c:pt>
                <c:pt idx="574">
                  <c:v>7.9312300150246234E-2</c:v>
                </c:pt>
                <c:pt idx="575">
                  <c:v>7.9551393879013499E-2</c:v>
                </c:pt>
                <c:pt idx="576">
                  <c:v>7.9790984167965123E-2</c:v>
                </c:pt>
                <c:pt idx="577">
                  <c:v>8.0030822737008928E-2</c:v>
                </c:pt>
                <c:pt idx="578">
                  <c:v>8.0273640667158863E-2</c:v>
                </c:pt>
                <c:pt idx="579">
                  <c:v>8.0516955157493159E-2</c:v>
                </c:pt>
                <c:pt idx="580">
                  <c:v>8.0765235249671011E-2</c:v>
                </c:pt>
                <c:pt idx="581">
                  <c:v>8.1013515341848863E-2</c:v>
                </c:pt>
                <c:pt idx="582">
                  <c:v>8.1261795434026715E-2</c:v>
                </c:pt>
                <c:pt idx="583">
                  <c:v>8.151214452697271E-2</c:v>
                </c:pt>
                <c:pt idx="584">
                  <c:v>8.1765390220994119E-2</c:v>
                </c:pt>
                <c:pt idx="585">
                  <c:v>8.2019380755292054E-2</c:v>
                </c:pt>
                <c:pt idx="586">
                  <c:v>8.2273619569682169E-2</c:v>
                </c:pt>
                <c:pt idx="587">
                  <c:v>8.2530217044947979E-2</c:v>
                </c:pt>
                <c:pt idx="588">
                  <c:v>8.2787186940352059E-2</c:v>
                </c:pt>
                <c:pt idx="589">
                  <c:v>8.3045398236217025E-2</c:v>
                </c:pt>
                <c:pt idx="590">
                  <c:v>8.3306092333003762E-2</c:v>
                </c:pt>
                <c:pt idx="591">
                  <c:v>8.3566786429790499E-2</c:v>
                </c:pt>
                <c:pt idx="592">
                  <c:v>8.3827480526577236E-2</c:v>
                </c:pt>
                <c:pt idx="593">
                  <c:v>8.4088174623363973E-2</c:v>
                </c:pt>
                <c:pt idx="594">
                  <c:v>8.434886872015071E-2</c:v>
                </c:pt>
                <c:pt idx="595">
                  <c:v>8.4609562816937448E-2</c:v>
                </c:pt>
                <c:pt idx="596">
                  <c:v>8.4870256913724185E-2</c:v>
                </c:pt>
                <c:pt idx="597">
                  <c:v>8.5130951010510922E-2</c:v>
                </c:pt>
                <c:pt idx="598">
                  <c:v>8.5391645107297659E-2</c:v>
                </c:pt>
                <c:pt idx="599">
                  <c:v>8.5652339204084396E-2</c:v>
                </c:pt>
                <c:pt idx="600">
                  <c:v>8.5913033300871133E-2</c:v>
                </c:pt>
                <c:pt idx="601">
                  <c:v>8.617372739765787E-2</c:v>
                </c:pt>
                <c:pt idx="602">
                  <c:v>8.6434421494444608E-2</c:v>
                </c:pt>
                <c:pt idx="603">
                  <c:v>8.6695860431507885E-2</c:v>
                </c:pt>
                <c:pt idx="604">
                  <c:v>8.6961520130138178E-2</c:v>
                </c:pt>
                <c:pt idx="605">
                  <c:v>8.7228917789413718E-2</c:v>
                </c:pt>
                <c:pt idx="606">
                  <c:v>8.7497887889273054E-2</c:v>
                </c:pt>
                <c:pt idx="607">
                  <c:v>8.7766857989132391E-2</c:v>
                </c:pt>
                <c:pt idx="608">
                  <c:v>8.8035828088991727E-2</c:v>
                </c:pt>
                <c:pt idx="609">
                  <c:v>8.8308936190387363E-2</c:v>
                </c:pt>
                <c:pt idx="610">
                  <c:v>8.8582044291782999E-2</c:v>
                </c:pt>
                <c:pt idx="611">
                  <c:v>8.8855152393178635E-2</c:v>
                </c:pt>
                <c:pt idx="612">
                  <c:v>8.9128260494574271E-2</c:v>
                </c:pt>
                <c:pt idx="613">
                  <c:v>8.9401368595969907E-2</c:v>
                </c:pt>
                <c:pt idx="614">
                  <c:v>8.9674476697365543E-2</c:v>
                </c:pt>
                <c:pt idx="615">
                  <c:v>8.9947584798761179E-2</c:v>
                </c:pt>
                <c:pt idx="616">
                  <c:v>9.0220692900156815E-2</c:v>
                </c:pt>
                <c:pt idx="617">
                  <c:v>9.0493801001552451E-2</c:v>
                </c:pt>
                <c:pt idx="618">
                  <c:v>9.0766909102948087E-2</c:v>
                </c:pt>
                <c:pt idx="619">
                  <c:v>9.1040017204343723E-2</c:v>
                </c:pt>
                <c:pt idx="620">
                  <c:v>9.1313125305739359E-2</c:v>
                </c:pt>
                <c:pt idx="621">
                  <c:v>9.1586233407134995E-2</c:v>
                </c:pt>
                <c:pt idx="622">
                  <c:v>9.1859341508530631E-2</c:v>
                </c:pt>
                <c:pt idx="623">
                  <c:v>9.2132449609926267E-2</c:v>
                </c:pt>
                <c:pt idx="624">
                  <c:v>9.2405557711321903E-2</c:v>
                </c:pt>
                <c:pt idx="625">
                  <c:v>9.2678665812717539E-2</c:v>
                </c:pt>
                <c:pt idx="626">
                  <c:v>9.2951773914113175E-2</c:v>
                </c:pt>
                <c:pt idx="627">
                  <c:v>9.3224882015508811E-2</c:v>
                </c:pt>
                <c:pt idx="628">
                  <c:v>9.3497990116904447E-2</c:v>
                </c:pt>
                <c:pt idx="629">
                  <c:v>9.3771098218300084E-2</c:v>
                </c:pt>
                <c:pt idx="630">
                  <c:v>9.404420631969572E-2</c:v>
                </c:pt>
                <c:pt idx="631">
                  <c:v>9.4317314421091356E-2</c:v>
                </c:pt>
                <c:pt idx="632">
                  <c:v>9.4590422522486992E-2</c:v>
                </c:pt>
                <c:pt idx="633">
                  <c:v>9.4863530623882628E-2</c:v>
                </c:pt>
                <c:pt idx="634">
                  <c:v>9.5136638725278264E-2</c:v>
                </c:pt>
                <c:pt idx="635">
                  <c:v>9.54097468266739E-2</c:v>
                </c:pt>
                <c:pt idx="636">
                  <c:v>9.5682854928069536E-2</c:v>
                </c:pt>
                <c:pt idx="637">
                  <c:v>9.5956956149833877E-2</c:v>
                </c:pt>
                <c:pt idx="638">
                  <c:v>9.623502985307307E-2</c:v>
                </c:pt>
                <c:pt idx="639">
                  <c:v>9.6515586357234034E-2</c:v>
                </c:pt>
                <c:pt idx="640">
                  <c:v>9.6799039462470413E-2</c:v>
                </c:pt>
                <c:pt idx="641">
                  <c:v>9.7084561568474934E-2</c:v>
                </c:pt>
                <c:pt idx="642">
                  <c:v>9.7370083674479455E-2</c:v>
                </c:pt>
                <c:pt idx="643">
                  <c:v>9.7656325792751297E-2</c:v>
                </c:pt>
                <c:pt idx="644">
                  <c:v>9.7943908623520898E-2</c:v>
                </c:pt>
                <c:pt idx="645">
                  <c:v>9.8233568731061718E-2</c:v>
                </c:pt>
                <c:pt idx="646">
                  <c:v>9.8523228838602539E-2</c:v>
                </c:pt>
                <c:pt idx="647">
                  <c:v>9.881288894614336E-2</c:v>
                </c:pt>
                <c:pt idx="648">
                  <c:v>9.910254905368418E-2</c:v>
                </c:pt>
                <c:pt idx="649">
                  <c:v>9.9393036761532258E-2</c:v>
                </c:pt>
                <c:pt idx="650">
                  <c:v>9.9683524469380336E-2</c:v>
                </c:pt>
                <c:pt idx="651">
                  <c:v>9.9975129437643223E-2</c:v>
                </c:pt>
                <c:pt idx="652">
                  <c:v>0.1002668585459522</c:v>
                </c:pt>
                <c:pt idx="653">
                  <c:v>0.10056107045518295</c:v>
                </c:pt>
                <c:pt idx="654">
                  <c:v>0.10085714446510503</c:v>
                </c:pt>
                <c:pt idx="655">
                  <c:v>0.10115508057571845</c:v>
                </c:pt>
                <c:pt idx="656">
                  <c:v>0.10145301668633187</c:v>
                </c:pt>
                <c:pt idx="657">
                  <c:v>0.10175095279694529</c:v>
                </c:pt>
                <c:pt idx="658">
                  <c:v>0.10204888890755871</c:v>
                </c:pt>
                <c:pt idx="659">
                  <c:v>0.10234682501817213</c:v>
                </c:pt>
                <c:pt idx="660">
                  <c:v>0.10264476112878555</c:v>
                </c:pt>
                <c:pt idx="661">
                  <c:v>0.10294269723939897</c:v>
                </c:pt>
                <c:pt idx="662">
                  <c:v>0.10324063335001239</c:v>
                </c:pt>
                <c:pt idx="663">
                  <c:v>0.10353856946062581</c:v>
                </c:pt>
                <c:pt idx="664">
                  <c:v>0.10383650557123923</c:v>
                </c:pt>
                <c:pt idx="665">
                  <c:v>0.10413444168185265</c:v>
                </c:pt>
                <c:pt idx="666">
                  <c:v>0.10443237779246607</c:v>
                </c:pt>
                <c:pt idx="667">
                  <c:v>0.10473031390307949</c:v>
                </c:pt>
                <c:pt idx="668">
                  <c:v>0.10502825001369291</c:v>
                </c:pt>
                <c:pt idx="669">
                  <c:v>0.10532618612430633</c:v>
                </c:pt>
                <c:pt idx="670">
                  <c:v>0.10562412223491975</c:v>
                </c:pt>
                <c:pt idx="671">
                  <c:v>0.10592205834553317</c:v>
                </c:pt>
                <c:pt idx="672">
                  <c:v>0.10621999445614659</c:v>
                </c:pt>
                <c:pt idx="673">
                  <c:v>0.10651793056676001</c:v>
                </c:pt>
                <c:pt idx="674">
                  <c:v>0.10681586667737343</c:v>
                </c:pt>
                <c:pt idx="675">
                  <c:v>0.10711380278798685</c:v>
                </c:pt>
                <c:pt idx="676">
                  <c:v>0.10741173889860027</c:v>
                </c:pt>
                <c:pt idx="677">
                  <c:v>0.10770967500921369</c:v>
                </c:pt>
                <c:pt idx="678">
                  <c:v>0.10800761111982711</c:v>
                </c:pt>
                <c:pt idx="679">
                  <c:v>0.10830554723044053</c:v>
                </c:pt>
                <c:pt idx="680">
                  <c:v>0.10860348334105395</c:v>
                </c:pt>
                <c:pt idx="681">
                  <c:v>0.10890141945166737</c:v>
                </c:pt>
                <c:pt idx="682">
                  <c:v>0.10919935556228079</c:v>
                </c:pt>
                <c:pt idx="683">
                  <c:v>0.10949729167289421</c:v>
                </c:pt>
                <c:pt idx="684">
                  <c:v>0.10979522778350763</c:v>
                </c:pt>
                <c:pt idx="685">
                  <c:v>0.11009316389412105</c:v>
                </c:pt>
                <c:pt idx="686">
                  <c:v>0.11039110000473447</c:v>
                </c:pt>
                <c:pt idx="687">
                  <c:v>0.11068903611534789</c:v>
                </c:pt>
                <c:pt idx="688">
                  <c:v>0.11098697222596131</c:v>
                </c:pt>
                <c:pt idx="689">
                  <c:v>0.11128962565832611</c:v>
                </c:pt>
                <c:pt idx="690">
                  <c:v>0.11159625157216575</c:v>
                </c:pt>
                <c:pt idx="691">
                  <c:v>0.11190660168738807</c:v>
                </c:pt>
                <c:pt idx="692">
                  <c:v>0.11221695180261039</c:v>
                </c:pt>
                <c:pt idx="693">
                  <c:v>0.11252730191783271</c:v>
                </c:pt>
                <c:pt idx="694">
                  <c:v>0.11283765203305503</c:v>
                </c:pt>
                <c:pt idx="695">
                  <c:v>0.11314800214827735</c:v>
                </c:pt>
                <c:pt idx="696">
                  <c:v>0.11345835226349966</c:v>
                </c:pt>
                <c:pt idx="697">
                  <c:v>0.11376870237872198</c:v>
                </c:pt>
                <c:pt idx="698">
                  <c:v>0.1140790524939443</c:v>
                </c:pt>
                <c:pt idx="699">
                  <c:v>0.11438940260916662</c:v>
                </c:pt>
                <c:pt idx="700">
                  <c:v>0.11469975272438894</c:v>
                </c:pt>
                <c:pt idx="701">
                  <c:v>0.11501258564053303</c:v>
                </c:pt>
                <c:pt idx="702">
                  <c:v>0.11532665995713801</c:v>
                </c:pt>
                <c:pt idx="703">
                  <c:v>0.11564247223438823</c:v>
                </c:pt>
                <c:pt idx="704">
                  <c:v>0.11596186388296735</c:v>
                </c:pt>
                <c:pt idx="705">
                  <c:v>0.11628140605135236</c:v>
                </c:pt>
                <c:pt idx="706">
                  <c:v>0.11660168737026179</c:v>
                </c:pt>
                <c:pt idx="707">
                  <c:v>0.11692238248932485</c:v>
                </c:pt>
                <c:pt idx="708">
                  <c:v>0.11724514660915605</c:v>
                </c:pt>
                <c:pt idx="709">
                  <c:v>0.11756791072898726</c:v>
                </c:pt>
                <c:pt idx="710">
                  <c:v>0.11789067484881846</c:v>
                </c:pt>
                <c:pt idx="711">
                  <c:v>0.11821343896864966</c:v>
                </c:pt>
                <c:pt idx="712">
                  <c:v>0.11853620308848087</c:v>
                </c:pt>
                <c:pt idx="713">
                  <c:v>0.11885896720831207</c:v>
                </c:pt>
                <c:pt idx="714">
                  <c:v>0.11918173132814328</c:v>
                </c:pt>
                <c:pt idx="715">
                  <c:v>0.11950449544797448</c:v>
                </c:pt>
                <c:pt idx="716">
                  <c:v>0.11982725956780568</c:v>
                </c:pt>
                <c:pt idx="717">
                  <c:v>0.12015002368763689</c:v>
                </c:pt>
                <c:pt idx="718">
                  <c:v>0.12047278780746809</c:v>
                </c:pt>
                <c:pt idx="719">
                  <c:v>0.12079555192729929</c:v>
                </c:pt>
                <c:pt idx="720">
                  <c:v>0.1211183160471305</c:v>
                </c:pt>
                <c:pt idx="721">
                  <c:v>0.1214410801669617</c:v>
                </c:pt>
                <c:pt idx="722">
                  <c:v>0.1217638442867929</c:v>
                </c:pt>
                <c:pt idx="723">
                  <c:v>0.12208660840662411</c:v>
                </c:pt>
                <c:pt idx="724">
                  <c:v>0.12240937252645531</c:v>
                </c:pt>
                <c:pt idx="725">
                  <c:v>0.12273213664628652</c:v>
                </c:pt>
                <c:pt idx="726">
                  <c:v>0.12305490076611772</c:v>
                </c:pt>
                <c:pt idx="727">
                  <c:v>0.12337766488594892</c:v>
                </c:pt>
                <c:pt idx="728">
                  <c:v>0.12370663600808457</c:v>
                </c:pt>
                <c:pt idx="729">
                  <c:v>0.12403560713022022</c:v>
                </c:pt>
                <c:pt idx="730">
                  <c:v>0.12436581965281676</c:v>
                </c:pt>
                <c:pt idx="731">
                  <c:v>0.12469685977572056</c:v>
                </c:pt>
                <c:pt idx="732">
                  <c:v>0.1250305482196076</c:v>
                </c:pt>
                <c:pt idx="733">
                  <c:v>0.12536572634404769</c:v>
                </c:pt>
                <c:pt idx="734">
                  <c:v>0.12570090446848778</c:v>
                </c:pt>
                <c:pt idx="735">
                  <c:v>0.12603608259292787</c:v>
                </c:pt>
                <c:pt idx="736">
                  <c:v>0.12637126071736796</c:v>
                </c:pt>
                <c:pt idx="737">
                  <c:v>0.12670922164784121</c:v>
                </c:pt>
                <c:pt idx="738">
                  <c:v>0.12705433097596841</c:v>
                </c:pt>
                <c:pt idx="739">
                  <c:v>0.12739944030409561</c:v>
                </c:pt>
                <c:pt idx="740">
                  <c:v>0.12774703243314461</c:v>
                </c:pt>
                <c:pt idx="741">
                  <c:v>0.12809462456219362</c:v>
                </c:pt>
                <c:pt idx="742">
                  <c:v>0.12844221669124262</c:v>
                </c:pt>
                <c:pt idx="743">
                  <c:v>0.12878980882029162</c:v>
                </c:pt>
                <c:pt idx="744">
                  <c:v>0.12913740094934062</c:v>
                </c:pt>
                <c:pt idx="745">
                  <c:v>0.12948499307838962</c:v>
                </c:pt>
                <c:pt idx="746">
                  <c:v>0.12983258520743862</c:v>
                </c:pt>
                <c:pt idx="747">
                  <c:v>0.13018017733648762</c:v>
                </c:pt>
                <c:pt idx="748">
                  <c:v>0.13052776946553662</c:v>
                </c:pt>
                <c:pt idx="749">
                  <c:v>0.13087536159458563</c:v>
                </c:pt>
                <c:pt idx="750">
                  <c:v>0.13122295372363463</c:v>
                </c:pt>
                <c:pt idx="751">
                  <c:v>0.13157468385421991</c:v>
                </c:pt>
                <c:pt idx="752">
                  <c:v>0.1319264139848052</c:v>
                </c:pt>
                <c:pt idx="753">
                  <c:v>0.13227814411539049</c:v>
                </c:pt>
                <c:pt idx="754">
                  <c:v>0.13263467432775788</c:v>
                </c:pt>
                <c:pt idx="755">
                  <c:v>0.13299120454012528</c:v>
                </c:pt>
                <c:pt idx="756">
                  <c:v>0.13334850442077842</c:v>
                </c:pt>
                <c:pt idx="757">
                  <c:v>0.13370602775351453</c:v>
                </c:pt>
                <c:pt idx="758">
                  <c:v>0.13406603388717242</c:v>
                </c:pt>
                <c:pt idx="759">
                  <c:v>0.13442604002083031</c:v>
                </c:pt>
                <c:pt idx="760">
                  <c:v>0.13478604615448819</c:v>
                </c:pt>
                <c:pt idx="761">
                  <c:v>0.13514605228814608</c:v>
                </c:pt>
                <c:pt idx="762">
                  <c:v>0.13550605842180397</c:v>
                </c:pt>
                <c:pt idx="763">
                  <c:v>0.13587073222119478</c:v>
                </c:pt>
                <c:pt idx="764">
                  <c:v>0.13623570395669621</c:v>
                </c:pt>
                <c:pt idx="765">
                  <c:v>0.13660067569219764</c:v>
                </c:pt>
                <c:pt idx="766">
                  <c:v>0.13696564742769907</c:v>
                </c:pt>
                <c:pt idx="767">
                  <c:v>0.13733703306558176</c:v>
                </c:pt>
                <c:pt idx="768">
                  <c:v>0.13770945320384853</c:v>
                </c:pt>
                <c:pt idx="769">
                  <c:v>0.1380818733421153</c:v>
                </c:pt>
                <c:pt idx="770">
                  <c:v>0.13845429348038207</c:v>
                </c:pt>
                <c:pt idx="771">
                  <c:v>0.13882671361864884</c:v>
                </c:pt>
                <c:pt idx="772">
                  <c:v>0.13919913375691562</c:v>
                </c:pt>
                <c:pt idx="773">
                  <c:v>0.13957155389518239</c:v>
                </c:pt>
                <c:pt idx="774">
                  <c:v>0.13994397403344916</c:v>
                </c:pt>
                <c:pt idx="775">
                  <c:v>0.14031639417171593</c:v>
                </c:pt>
                <c:pt idx="776">
                  <c:v>0.1406888143099827</c:v>
                </c:pt>
                <c:pt idx="777">
                  <c:v>0.14106123444824947</c:v>
                </c:pt>
                <c:pt idx="778">
                  <c:v>0.14143365458651624</c:v>
                </c:pt>
                <c:pt idx="779">
                  <c:v>0.14180607472478302</c:v>
                </c:pt>
                <c:pt idx="780">
                  <c:v>0.14217849486304979</c:v>
                </c:pt>
                <c:pt idx="781">
                  <c:v>0.14255091500131656</c:v>
                </c:pt>
                <c:pt idx="782">
                  <c:v>0.14292333513958333</c:v>
                </c:pt>
                <c:pt idx="783">
                  <c:v>0.1432957552778501</c:v>
                </c:pt>
                <c:pt idx="784">
                  <c:v>0.14366817541611687</c:v>
                </c:pt>
                <c:pt idx="785">
                  <c:v>0.14404059555438364</c:v>
                </c:pt>
                <c:pt idx="786">
                  <c:v>0.14441301569265041</c:v>
                </c:pt>
                <c:pt idx="787">
                  <c:v>0.14478543583091719</c:v>
                </c:pt>
                <c:pt idx="788">
                  <c:v>0.14515785596918396</c:v>
                </c:pt>
                <c:pt idx="789">
                  <c:v>0.14553110370775799</c:v>
                </c:pt>
                <c:pt idx="790">
                  <c:v>0.14590724804740743</c:v>
                </c:pt>
                <c:pt idx="791">
                  <c:v>0.14628649588820911</c:v>
                </c:pt>
                <c:pt idx="792">
                  <c:v>0.14666574372901078</c:v>
                </c:pt>
                <c:pt idx="793">
                  <c:v>0.14704747437073423</c:v>
                </c:pt>
                <c:pt idx="794">
                  <c:v>0.14743181195342556</c:v>
                </c:pt>
                <c:pt idx="795">
                  <c:v>0.14782300206666096</c:v>
                </c:pt>
                <c:pt idx="796">
                  <c:v>0.14821452984082176</c:v>
                </c:pt>
                <c:pt idx="797">
                  <c:v>0.14860929518738453</c:v>
                </c:pt>
                <c:pt idx="798">
                  <c:v>0.1490065433348691</c:v>
                </c:pt>
                <c:pt idx="799">
                  <c:v>0.14940379148235367</c:v>
                </c:pt>
                <c:pt idx="800">
                  <c:v>0.14980103962983823</c:v>
                </c:pt>
                <c:pt idx="801">
                  <c:v>0.1501982877773228</c:v>
                </c:pt>
                <c:pt idx="802">
                  <c:v>0.15059553592480737</c:v>
                </c:pt>
                <c:pt idx="803">
                  <c:v>0.15099278407229194</c:v>
                </c:pt>
                <c:pt idx="804">
                  <c:v>0.15139003221977651</c:v>
                </c:pt>
                <c:pt idx="805">
                  <c:v>0.15178728036726108</c:v>
                </c:pt>
                <c:pt idx="806">
                  <c:v>0.15218452851474565</c:v>
                </c:pt>
                <c:pt idx="807">
                  <c:v>0.15258674226407376</c:v>
                </c:pt>
                <c:pt idx="808">
                  <c:v>0.15299416989533762</c:v>
                </c:pt>
                <c:pt idx="809">
                  <c:v>0.1534026940970086</c:v>
                </c:pt>
                <c:pt idx="810">
                  <c:v>0.15381235624910206</c:v>
                </c:pt>
                <c:pt idx="811">
                  <c:v>0.1542261564027318</c:v>
                </c:pt>
                <c:pt idx="812">
                  <c:v>0.15463995655636154</c:v>
                </c:pt>
                <c:pt idx="813">
                  <c:v>0.15505375670999128</c:v>
                </c:pt>
                <c:pt idx="814">
                  <c:v>0.15546755686362101</c:v>
                </c:pt>
                <c:pt idx="815">
                  <c:v>0.15588135701725075</c:v>
                </c:pt>
                <c:pt idx="816">
                  <c:v>0.15629586063114168</c:v>
                </c:pt>
                <c:pt idx="817">
                  <c:v>0.15671793678784401</c:v>
                </c:pt>
                <c:pt idx="818">
                  <c:v>0.15714001294454635</c:v>
                </c:pt>
                <c:pt idx="819">
                  <c:v>0.15756208910124869</c:v>
                </c:pt>
                <c:pt idx="820">
                  <c:v>0.15798416525795103</c:v>
                </c:pt>
                <c:pt idx="821">
                  <c:v>0.15840624141465337</c:v>
                </c:pt>
                <c:pt idx="822">
                  <c:v>0.15882857619645174</c:v>
                </c:pt>
                <c:pt idx="823">
                  <c:v>0.1592605835568412</c:v>
                </c:pt>
                <c:pt idx="824">
                  <c:v>0.15970376352137866</c:v>
                </c:pt>
                <c:pt idx="825">
                  <c:v>0.1601494262868379</c:v>
                </c:pt>
                <c:pt idx="826">
                  <c:v>0.16059525788275983</c:v>
                </c:pt>
                <c:pt idx="827">
                  <c:v>0.16104216204867997</c:v>
                </c:pt>
                <c:pt idx="828">
                  <c:v>0.1614890662146001</c:v>
                </c:pt>
                <c:pt idx="829">
                  <c:v>0.16193597038052024</c:v>
                </c:pt>
                <c:pt idx="830">
                  <c:v>0.16238287454644038</c:v>
                </c:pt>
                <c:pt idx="831">
                  <c:v>0.16282977871236051</c:v>
                </c:pt>
                <c:pt idx="832">
                  <c:v>0.16327668287828065</c:v>
                </c:pt>
                <c:pt idx="833">
                  <c:v>0.16372358704420079</c:v>
                </c:pt>
                <c:pt idx="834">
                  <c:v>0.16417049121012092</c:v>
                </c:pt>
                <c:pt idx="835">
                  <c:v>0.16461739537604106</c:v>
                </c:pt>
                <c:pt idx="836">
                  <c:v>0.16506926514380474</c:v>
                </c:pt>
                <c:pt idx="837">
                  <c:v>0.16552113491156842</c:v>
                </c:pt>
                <c:pt idx="838">
                  <c:v>0.16597631508056115</c:v>
                </c:pt>
                <c:pt idx="839">
                  <c:v>0.16643563325109018</c:v>
                </c:pt>
                <c:pt idx="840">
                  <c:v>0.16689603764702249</c:v>
                </c:pt>
                <c:pt idx="841">
                  <c:v>0.16735659721801241</c:v>
                </c:pt>
                <c:pt idx="842">
                  <c:v>0.16782137755056933</c:v>
                </c:pt>
                <c:pt idx="843">
                  <c:v>0.16829062692478547</c:v>
                </c:pt>
                <c:pt idx="844">
                  <c:v>0.16876235909992338</c:v>
                </c:pt>
                <c:pt idx="845">
                  <c:v>0.16923409127506128</c:v>
                </c:pt>
                <c:pt idx="846">
                  <c:v>0.16970582345019919</c:v>
                </c:pt>
                <c:pt idx="847">
                  <c:v>0.17018376262764154</c:v>
                </c:pt>
                <c:pt idx="848">
                  <c:v>0.17066170180508389</c:v>
                </c:pt>
                <c:pt idx="849">
                  <c:v>0.17114584798483071</c:v>
                </c:pt>
                <c:pt idx="850">
                  <c:v>0.1716324769654993</c:v>
                </c:pt>
                <c:pt idx="851">
                  <c:v>0.172129037149855</c:v>
                </c:pt>
                <c:pt idx="852">
                  <c:v>0.17262559733421071</c:v>
                </c:pt>
                <c:pt idx="853">
                  <c:v>0.17312215751856641</c:v>
                </c:pt>
                <c:pt idx="854">
                  <c:v>0.17361871770292212</c:v>
                </c:pt>
                <c:pt idx="855">
                  <c:v>0.17411527788727782</c:v>
                </c:pt>
                <c:pt idx="856">
                  <c:v>0.17461183807163352</c:v>
                </c:pt>
                <c:pt idx="857">
                  <c:v>0.17510839825598923</c:v>
                </c:pt>
                <c:pt idx="858">
                  <c:v>0.17560495844034493</c:v>
                </c:pt>
                <c:pt idx="859">
                  <c:v>0.17610151862470064</c:v>
                </c:pt>
                <c:pt idx="860">
                  <c:v>0.17660552721182168</c:v>
                </c:pt>
                <c:pt idx="861">
                  <c:v>0.1771187221623533</c:v>
                </c:pt>
                <c:pt idx="862">
                  <c:v>0.17763597235439049</c:v>
                </c:pt>
                <c:pt idx="863">
                  <c:v>0.17815591224742627</c:v>
                </c:pt>
                <c:pt idx="864">
                  <c:v>0.17867730044099975</c:v>
                </c:pt>
                <c:pt idx="865">
                  <c:v>0.17919868863457322</c:v>
                </c:pt>
                <c:pt idx="866">
                  <c:v>0.17972882870139598</c:v>
                </c:pt>
                <c:pt idx="867">
                  <c:v>0.18026263089957836</c:v>
                </c:pt>
                <c:pt idx="868">
                  <c:v>0.18080884710236964</c:v>
                </c:pt>
                <c:pt idx="869">
                  <c:v>0.18135506330516091</c:v>
                </c:pt>
                <c:pt idx="870">
                  <c:v>0.18190127950795218</c:v>
                </c:pt>
                <c:pt idx="871">
                  <c:v>0.18244749571074345</c:v>
                </c:pt>
                <c:pt idx="872">
                  <c:v>0.18299681541468693</c:v>
                </c:pt>
                <c:pt idx="873">
                  <c:v>0.18355544562208709</c:v>
                </c:pt>
                <c:pt idx="874">
                  <c:v>0.18412301391280567</c:v>
                </c:pt>
                <c:pt idx="875">
                  <c:v>0.18469302362443066</c:v>
                </c:pt>
                <c:pt idx="876">
                  <c:v>0.1852640678364397</c:v>
                </c:pt>
                <c:pt idx="877">
                  <c:v>0.18583511204844874</c:v>
                </c:pt>
                <c:pt idx="878">
                  <c:v>0.18640863906137958</c:v>
                </c:pt>
                <c:pt idx="879">
                  <c:v>0.1869846488752322</c:v>
                </c:pt>
                <c:pt idx="880">
                  <c:v>0.18756396909031384</c:v>
                </c:pt>
                <c:pt idx="881">
                  <c:v>0.18814630177051392</c:v>
                </c:pt>
                <c:pt idx="882">
                  <c:v>0.18874186364162554</c:v>
                </c:pt>
                <c:pt idx="883">
                  <c:v>0.18933773586285238</c:v>
                </c:pt>
                <c:pt idx="884">
                  <c:v>0.18993360808407922</c:v>
                </c:pt>
                <c:pt idx="885">
                  <c:v>0.19052948030530606</c:v>
                </c:pt>
                <c:pt idx="886">
                  <c:v>0.1911332974894826</c:v>
                </c:pt>
                <c:pt idx="887">
                  <c:v>0.19174158371531833</c:v>
                </c:pt>
                <c:pt idx="888">
                  <c:v>0.19234986994115405</c:v>
                </c:pt>
                <c:pt idx="889">
                  <c:v>0.19295989412763503</c:v>
                </c:pt>
                <c:pt idx="890">
                  <c:v>0.19358059435807967</c:v>
                </c:pt>
                <c:pt idx="891">
                  <c:v>0.19420129458852431</c:v>
                </c:pt>
                <c:pt idx="892">
                  <c:v>0.19482199481896895</c:v>
                </c:pt>
                <c:pt idx="893">
                  <c:v>0.19544269504941358</c:v>
                </c:pt>
                <c:pt idx="894">
                  <c:v>0.19606836088170176</c:v>
                </c:pt>
                <c:pt idx="895">
                  <c:v>0.19669998543620221</c:v>
                </c:pt>
                <c:pt idx="896">
                  <c:v>0.19733160999070265</c:v>
                </c:pt>
                <c:pt idx="897">
                  <c:v>0.19798706943405217</c:v>
                </c:pt>
                <c:pt idx="898">
                  <c:v>0.19864532202843871</c:v>
                </c:pt>
                <c:pt idx="899">
                  <c:v>0.19931269891621278</c:v>
                </c:pt>
                <c:pt idx="900">
                  <c:v>0.19998502071582272</c:v>
                </c:pt>
                <c:pt idx="901">
                  <c:v>0.20066208052719173</c:v>
                </c:pt>
                <c:pt idx="902">
                  <c:v>0.2013572647852897</c:v>
                </c:pt>
                <c:pt idx="903">
                  <c:v>0.20205244904338768</c:v>
                </c:pt>
                <c:pt idx="904">
                  <c:v>0.20276004730609454</c:v>
                </c:pt>
                <c:pt idx="905">
                  <c:v>0.2034701283697232</c:v>
                </c:pt>
                <c:pt idx="906">
                  <c:v>0.20418318879445799</c:v>
                </c:pt>
                <c:pt idx="907">
                  <c:v>0.20489624921919278</c:v>
                </c:pt>
                <c:pt idx="908">
                  <c:v>0.20562619269019566</c:v>
                </c:pt>
                <c:pt idx="909">
                  <c:v>0.20635613616119855</c:v>
                </c:pt>
                <c:pt idx="910">
                  <c:v>0.20710097643773209</c:v>
                </c:pt>
                <c:pt idx="911">
                  <c:v>0.20784581671426564</c:v>
                </c:pt>
                <c:pt idx="912">
                  <c:v>0.20859065699079918</c:v>
                </c:pt>
                <c:pt idx="913">
                  <c:v>0.20933549726733272</c:v>
                </c:pt>
                <c:pt idx="914">
                  <c:v>0.21008033754386626</c:v>
                </c:pt>
                <c:pt idx="915">
                  <c:v>0.21082517782039981</c:v>
                </c:pt>
                <c:pt idx="916">
                  <c:v>0.21157001809693335</c:v>
                </c:pt>
                <c:pt idx="917">
                  <c:v>0.21231485837346689</c:v>
                </c:pt>
                <c:pt idx="918">
                  <c:v>0.21305969865000043</c:v>
                </c:pt>
                <c:pt idx="919">
                  <c:v>0.21380453892653398</c:v>
                </c:pt>
                <c:pt idx="920">
                  <c:v>0.21454937920306752</c:v>
                </c:pt>
                <c:pt idx="921">
                  <c:v>0.21529421947960106</c:v>
                </c:pt>
                <c:pt idx="922">
                  <c:v>0.2160390597561346</c:v>
                </c:pt>
                <c:pt idx="923">
                  <c:v>0.21678390003266815</c:v>
                </c:pt>
                <c:pt idx="924">
                  <c:v>0.21752874030920169</c:v>
                </c:pt>
                <c:pt idx="925">
                  <c:v>0.21827358058573523</c:v>
                </c:pt>
                <c:pt idx="926">
                  <c:v>0.21901842086226878</c:v>
                </c:pt>
                <c:pt idx="927">
                  <c:v>0.21976326113880232</c:v>
                </c:pt>
                <c:pt idx="928">
                  <c:v>0.22050810141533586</c:v>
                </c:pt>
                <c:pt idx="929">
                  <c:v>0.2212529416918694</c:v>
                </c:pt>
                <c:pt idx="930">
                  <c:v>0.22199778196840295</c:v>
                </c:pt>
                <c:pt idx="931">
                  <c:v>0.22274262224493649</c:v>
                </c:pt>
                <c:pt idx="932">
                  <c:v>0.22348746252147003</c:v>
                </c:pt>
                <c:pt idx="933">
                  <c:v>0.22423230279800357</c:v>
                </c:pt>
                <c:pt idx="934">
                  <c:v>0.22498030864571239</c:v>
                </c:pt>
                <c:pt idx="935">
                  <c:v>0.22573259732501127</c:v>
                </c:pt>
                <c:pt idx="936">
                  <c:v>0.22650325873113131</c:v>
                </c:pt>
                <c:pt idx="937">
                  <c:v>0.22729527222517865</c:v>
                </c:pt>
                <c:pt idx="938">
                  <c:v>0.22809056301644273</c:v>
                </c:pt>
                <c:pt idx="939">
                  <c:v>0.22890057681717296</c:v>
                </c:pt>
                <c:pt idx="940">
                  <c:v>0.22971762522051489</c:v>
                </c:pt>
                <c:pt idx="941">
                  <c:v>0.23056103269364306</c:v>
                </c:pt>
                <c:pt idx="942">
                  <c:v>0.23140518500704774</c:v>
                </c:pt>
                <c:pt idx="943">
                  <c:v>0.232251509771259</c:v>
                </c:pt>
                <c:pt idx="944">
                  <c:v>0.23312049009388147</c:v>
                </c:pt>
                <c:pt idx="945">
                  <c:v>0.23398947041650395</c:v>
                </c:pt>
                <c:pt idx="946">
                  <c:v>0.23486093354004819</c:v>
                </c:pt>
                <c:pt idx="947">
                  <c:v>0.23575060387035215</c:v>
                </c:pt>
                <c:pt idx="948">
                  <c:v>0.23665372270564908</c:v>
                </c:pt>
                <c:pt idx="949">
                  <c:v>0.23756149679267435</c:v>
                </c:pt>
                <c:pt idx="950">
                  <c:v>0.23855461716138576</c:v>
                </c:pt>
                <c:pt idx="951">
                  <c:v>0.23954773753009717</c:v>
                </c:pt>
                <c:pt idx="952">
                  <c:v>0.24054085789880858</c:v>
                </c:pt>
                <c:pt idx="953">
                  <c:v>0.24153397826751999</c:v>
                </c:pt>
                <c:pt idx="954">
                  <c:v>0.2425270986362314</c:v>
                </c:pt>
                <c:pt idx="955">
                  <c:v>0.24352021900494281</c:v>
                </c:pt>
                <c:pt idx="956">
                  <c:v>0.24451333937365421</c:v>
                </c:pt>
                <c:pt idx="957">
                  <c:v>0.24550645974236562</c:v>
                </c:pt>
                <c:pt idx="958">
                  <c:v>0.24649958011107703</c:v>
                </c:pt>
                <c:pt idx="959">
                  <c:v>0.24749270047978844</c:v>
                </c:pt>
                <c:pt idx="960">
                  <c:v>0.24848582084849985</c:v>
                </c:pt>
                <c:pt idx="961">
                  <c:v>0.24947894121721126</c:v>
                </c:pt>
                <c:pt idx="962">
                  <c:v>0.25047206158592267</c:v>
                </c:pt>
                <c:pt idx="963">
                  <c:v>0.25146518195463408</c:v>
                </c:pt>
                <c:pt idx="964">
                  <c:v>0.25245830232334548</c:v>
                </c:pt>
                <c:pt idx="965">
                  <c:v>0.25345142269205689</c:v>
                </c:pt>
                <c:pt idx="966">
                  <c:v>0.2544445430607683</c:v>
                </c:pt>
                <c:pt idx="967">
                  <c:v>0.25543766342947971</c:v>
                </c:pt>
                <c:pt idx="968">
                  <c:v>0.25643078379819112</c:v>
                </c:pt>
                <c:pt idx="969">
                  <c:v>0.25742390416690253</c:v>
                </c:pt>
                <c:pt idx="970">
                  <c:v>0.25841702453561394</c:v>
                </c:pt>
                <c:pt idx="971">
                  <c:v>0.25941014490432535</c:v>
                </c:pt>
                <c:pt idx="972">
                  <c:v>0.26040326527303675</c:v>
                </c:pt>
                <c:pt idx="973">
                  <c:v>0.26139638564174816</c:v>
                </c:pt>
                <c:pt idx="974">
                  <c:v>0.26238950601045957</c:v>
                </c:pt>
                <c:pt idx="975">
                  <c:v>0.26338262637917098</c:v>
                </c:pt>
                <c:pt idx="976">
                  <c:v>0.26437574674788239</c:v>
                </c:pt>
                <c:pt idx="977">
                  <c:v>0.26539369512581157</c:v>
                </c:pt>
                <c:pt idx="978">
                  <c:v>0.26642819550988595</c:v>
                </c:pt>
                <c:pt idx="979">
                  <c:v>0.26748959290394625</c:v>
                </c:pt>
                <c:pt idx="980">
                  <c:v>0.26855918354104841</c:v>
                </c:pt>
                <c:pt idx="981">
                  <c:v>0.26970623756691009</c:v>
                </c:pt>
                <c:pt idx="982">
                  <c:v>0.27088556800475488</c:v>
                </c:pt>
                <c:pt idx="983">
                  <c:v>0.27212696846564416</c:v>
                </c:pt>
                <c:pt idx="984">
                  <c:v>0.27336836892653343</c:v>
                </c:pt>
                <c:pt idx="985">
                  <c:v>0.27460976938742271</c:v>
                </c:pt>
                <c:pt idx="986">
                  <c:v>0.27585116984831198</c:v>
                </c:pt>
                <c:pt idx="987">
                  <c:v>0.27709257030920126</c:v>
                </c:pt>
                <c:pt idx="988">
                  <c:v>0.27833397077009053</c:v>
                </c:pt>
                <c:pt idx="989">
                  <c:v>0.27957537123097981</c:v>
                </c:pt>
                <c:pt idx="990">
                  <c:v>0.28081677169186908</c:v>
                </c:pt>
                <c:pt idx="991">
                  <c:v>0.28205817215275836</c:v>
                </c:pt>
                <c:pt idx="992">
                  <c:v>0.28329957261364763</c:v>
                </c:pt>
                <c:pt idx="993">
                  <c:v>0.28454097307453691</c:v>
                </c:pt>
                <c:pt idx="994">
                  <c:v>0.28578237353542618</c:v>
                </c:pt>
                <c:pt idx="995">
                  <c:v>0.28702377399631546</c:v>
                </c:pt>
                <c:pt idx="996">
                  <c:v>0.28826517445720473</c:v>
                </c:pt>
                <c:pt idx="997">
                  <c:v>0.28950657491809401</c:v>
                </c:pt>
                <c:pt idx="998">
                  <c:v>0.29074797537898328</c:v>
                </c:pt>
                <c:pt idx="999">
                  <c:v>0.29198937583987256</c:v>
                </c:pt>
                <c:pt idx="1000">
                  <c:v>0.29323077630076183</c:v>
                </c:pt>
                <c:pt idx="1001">
                  <c:v>0.29447217676165111</c:v>
                </c:pt>
                <c:pt idx="1002">
                  <c:v>0.29571357722254038</c:v>
                </c:pt>
                <c:pt idx="1003">
                  <c:v>0.29695497768342966</c:v>
                </c:pt>
                <c:pt idx="1004">
                  <c:v>0.29819637814431893</c:v>
                </c:pt>
                <c:pt idx="1005">
                  <c:v>0.2994377786052082</c:v>
                </c:pt>
                <c:pt idx="1006">
                  <c:v>0.30067917906609748</c:v>
                </c:pt>
                <c:pt idx="1007">
                  <c:v>0.30192057952698675</c:v>
                </c:pt>
                <c:pt idx="1008">
                  <c:v>0.30316197998787603</c:v>
                </c:pt>
                <c:pt idx="1009">
                  <c:v>0.3044033804487653</c:v>
                </c:pt>
                <c:pt idx="1010">
                  <c:v>0.30564478090965458</c:v>
                </c:pt>
                <c:pt idx="1011">
                  <c:v>0.30688618137054385</c:v>
                </c:pt>
                <c:pt idx="1012">
                  <c:v>0.30812758183143313</c:v>
                </c:pt>
                <c:pt idx="1013">
                  <c:v>0.3093689822923224</c:v>
                </c:pt>
                <c:pt idx="1014">
                  <c:v>0.31061038275321168</c:v>
                </c:pt>
                <c:pt idx="1015">
                  <c:v>0.31185178321410095</c:v>
                </c:pt>
                <c:pt idx="1016">
                  <c:v>0.31309318367499023</c:v>
                </c:pt>
                <c:pt idx="1017">
                  <c:v>0.3143345841358795</c:v>
                </c:pt>
                <c:pt idx="1018">
                  <c:v>0.31557598459676878</c:v>
                </c:pt>
                <c:pt idx="1019">
                  <c:v>0.31681738505765805</c:v>
                </c:pt>
                <c:pt idx="1020">
                  <c:v>0.31805878551854733</c:v>
                </c:pt>
                <c:pt idx="1021">
                  <c:v>0.3193001859794366</c:v>
                </c:pt>
                <c:pt idx="1022">
                  <c:v>0.32054158644032588</c:v>
                </c:pt>
                <c:pt idx="1023">
                  <c:v>0.32178298690121515</c:v>
                </c:pt>
                <c:pt idx="1024">
                  <c:v>0.32302438736210443</c:v>
                </c:pt>
                <c:pt idx="1025">
                  <c:v>0.3242657878229937</c:v>
                </c:pt>
                <c:pt idx="1026">
                  <c:v>0.32551132628541923</c:v>
                </c:pt>
                <c:pt idx="1027">
                  <c:v>0.32688183239424096</c:v>
                </c:pt>
                <c:pt idx="1028">
                  <c:v>0.32837151294730804</c:v>
                </c:pt>
                <c:pt idx="1029">
                  <c:v>0.32986119350037513</c:v>
                </c:pt>
                <c:pt idx="1030">
                  <c:v>0.33135087405344221</c:v>
                </c:pt>
                <c:pt idx="1031">
                  <c:v>0.3328405546065093</c:v>
                </c:pt>
                <c:pt idx="1032">
                  <c:v>0.33433023515957638</c:v>
                </c:pt>
                <c:pt idx="1033">
                  <c:v>0.33581991571264347</c:v>
                </c:pt>
                <c:pt idx="1034">
                  <c:v>0.33730959626571055</c:v>
                </c:pt>
                <c:pt idx="1035">
                  <c:v>0.33879927681877764</c:v>
                </c:pt>
                <c:pt idx="1036">
                  <c:v>0.34028895737184472</c:v>
                </c:pt>
                <c:pt idx="1037">
                  <c:v>0.34177863792491181</c:v>
                </c:pt>
                <c:pt idx="1038">
                  <c:v>0.3432683184779789</c:v>
                </c:pt>
                <c:pt idx="1039">
                  <c:v>0.34475799903104598</c:v>
                </c:pt>
                <c:pt idx="1040">
                  <c:v>0.34624767958411307</c:v>
                </c:pt>
                <c:pt idx="1041">
                  <c:v>0.34773736013718015</c:v>
                </c:pt>
                <c:pt idx="1042">
                  <c:v>0.34922704069024724</c:v>
                </c:pt>
                <c:pt idx="1043">
                  <c:v>0.35071672124331432</c:v>
                </c:pt>
                <c:pt idx="1044">
                  <c:v>0.35220640179638141</c:v>
                </c:pt>
                <c:pt idx="1045">
                  <c:v>0.35369608234944849</c:v>
                </c:pt>
                <c:pt idx="1046">
                  <c:v>0.35518576290251558</c:v>
                </c:pt>
                <c:pt idx="1047">
                  <c:v>0.35667544345558266</c:v>
                </c:pt>
                <c:pt idx="1048">
                  <c:v>0.35816512400864975</c:v>
                </c:pt>
                <c:pt idx="1049">
                  <c:v>0.35965480456171683</c:v>
                </c:pt>
                <c:pt idx="1050">
                  <c:v>0.36114448511478392</c:v>
                </c:pt>
                <c:pt idx="1051">
                  <c:v>0.36263416566785101</c:v>
                </c:pt>
                <c:pt idx="1052">
                  <c:v>0.36412384622091809</c:v>
                </c:pt>
                <c:pt idx="1053">
                  <c:v>0.36561352677398518</c:v>
                </c:pt>
                <c:pt idx="1054">
                  <c:v>0.36710320732705226</c:v>
                </c:pt>
                <c:pt idx="1055">
                  <c:v>0.36859288788011935</c:v>
                </c:pt>
                <c:pt idx="1056">
                  <c:v>0.37008256843318643</c:v>
                </c:pt>
                <c:pt idx="1057">
                  <c:v>0.37157224898625352</c:v>
                </c:pt>
                <c:pt idx="1058">
                  <c:v>0.3730619295393206</c:v>
                </c:pt>
                <c:pt idx="1059">
                  <c:v>0.37455161009238769</c:v>
                </c:pt>
                <c:pt idx="1060">
                  <c:v>0.37604129064545477</c:v>
                </c:pt>
                <c:pt idx="1061">
                  <c:v>0.37753097119852186</c:v>
                </c:pt>
                <c:pt idx="1062">
                  <c:v>0.37902065175158894</c:v>
                </c:pt>
                <c:pt idx="1063">
                  <c:v>0.38051033230465603</c:v>
                </c:pt>
                <c:pt idx="1064">
                  <c:v>0.38200001285772311</c:v>
                </c:pt>
                <c:pt idx="1065">
                  <c:v>0.3834896934107902</c:v>
                </c:pt>
                <c:pt idx="1066">
                  <c:v>0.38497937396385729</c:v>
                </c:pt>
                <c:pt idx="1067">
                  <c:v>0.38646905451692437</c:v>
                </c:pt>
                <c:pt idx="1068">
                  <c:v>0.38795873506999146</c:v>
                </c:pt>
                <c:pt idx="1069">
                  <c:v>0.38944841562305854</c:v>
                </c:pt>
                <c:pt idx="1070">
                  <c:v>0.39093809617612563</c:v>
                </c:pt>
                <c:pt idx="1071">
                  <c:v>0.39242777672919271</c:v>
                </c:pt>
                <c:pt idx="1072">
                  <c:v>0.3939174572822598</c:v>
                </c:pt>
                <c:pt idx="1073">
                  <c:v>0.39540713783532688</c:v>
                </c:pt>
                <c:pt idx="1074">
                  <c:v>0.39689681838839397</c:v>
                </c:pt>
                <c:pt idx="1075">
                  <c:v>0.39838649894146105</c:v>
                </c:pt>
                <c:pt idx="1076">
                  <c:v>0.39987617949452814</c:v>
                </c:pt>
                <c:pt idx="1077">
                  <c:v>0.40136586004759522</c:v>
                </c:pt>
                <c:pt idx="1078">
                  <c:v>0.40285554060066231</c:v>
                </c:pt>
                <c:pt idx="1079">
                  <c:v>0.40434522115372939</c:v>
                </c:pt>
                <c:pt idx="1080">
                  <c:v>0.40583490170679648</c:v>
                </c:pt>
                <c:pt idx="1081">
                  <c:v>0.40732458225986357</c:v>
                </c:pt>
                <c:pt idx="1082">
                  <c:v>0.40881426281293065</c:v>
                </c:pt>
                <c:pt idx="1083">
                  <c:v>0.41034626684571102</c:v>
                </c:pt>
                <c:pt idx="1084">
                  <c:v>0.41193939743718555</c:v>
                </c:pt>
                <c:pt idx="1085">
                  <c:v>0.4136773580824305</c:v>
                </c:pt>
                <c:pt idx="1086">
                  <c:v>0.41541531872767545</c:v>
                </c:pt>
                <c:pt idx="1087">
                  <c:v>0.4171532793729204</c:v>
                </c:pt>
                <c:pt idx="1088">
                  <c:v>0.41889124001816536</c:v>
                </c:pt>
                <c:pt idx="1089">
                  <c:v>0.42062920066341031</c:v>
                </c:pt>
                <c:pt idx="1090">
                  <c:v>0.42236716130865526</c:v>
                </c:pt>
                <c:pt idx="1091">
                  <c:v>0.42410512195390021</c:v>
                </c:pt>
                <c:pt idx="1092">
                  <c:v>0.42584308259914516</c:v>
                </c:pt>
                <c:pt idx="1093">
                  <c:v>0.42758104324439011</c:v>
                </c:pt>
                <c:pt idx="1094">
                  <c:v>0.42931900388963506</c:v>
                </c:pt>
                <c:pt idx="1095">
                  <c:v>0.43105696453488002</c:v>
                </c:pt>
                <c:pt idx="1096">
                  <c:v>0.43279492518012497</c:v>
                </c:pt>
                <c:pt idx="1097">
                  <c:v>0.43453288582536992</c:v>
                </c:pt>
                <c:pt idx="1098">
                  <c:v>0.43627084647061487</c:v>
                </c:pt>
                <c:pt idx="1099">
                  <c:v>0.43800880711585982</c:v>
                </c:pt>
                <c:pt idx="1100">
                  <c:v>0.43974676776110477</c:v>
                </c:pt>
                <c:pt idx="1101">
                  <c:v>0.44148472840634972</c:v>
                </c:pt>
                <c:pt idx="1102">
                  <c:v>0.44322268905159468</c:v>
                </c:pt>
                <c:pt idx="1103">
                  <c:v>0.44496064969683963</c:v>
                </c:pt>
                <c:pt idx="1104">
                  <c:v>0.44669861034208458</c:v>
                </c:pt>
                <c:pt idx="1105">
                  <c:v>0.44843657098732953</c:v>
                </c:pt>
                <c:pt idx="1106">
                  <c:v>0.45017453163257448</c:v>
                </c:pt>
                <c:pt idx="1107">
                  <c:v>0.45191249227781943</c:v>
                </c:pt>
                <c:pt idx="1108">
                  <c:v>0.45365045292306438</c:v>
                </c:pt>
                <c:pt idx="1109">
                  <c:v>0.45538841356830934</c:v>
                </c:pt>
                <c:pt idx="1110">
                  <c:v>0.45712637421355429</c:v>
                </c:pt>
                <c:pt idx="1111">
                  <c:v>0.45886433485879924</c:v>
                </c:pt>
                <c:pt idx="1112">
                  <c:v>0.46060229550404419</c:v>
                </c:pt>
                <c:pt idx="1113">
                  <c:v>0.46234025614928914</c:v>
                </c:pt>
                <c:pt idx="1114">
                  <c:v>0.46407821679453409</c:v>
                </c:pt>
                <c:pt idx="1115">
                  <c:v>0.46581617743977904</c:v>
                </c:pt>
                <c:pt idx="1116">
                  <c:v>0.467554138085024</c:v>
                </c:pt>
                <c:pt idx="1117">
                  <c:v>0.46929209873026895</c:v>
                </c:pt>
                <c:pt idx="1118">
                  <c:v>0.4710300593755139</c:v>
                </c:pt>
                <c:pt idx="1119">
                  <c:v>0.47276802002075885</c:v>
                </c:pt>
                <c:pt idx="1120">
                  <c:v>0.4745059806660038</c:v>
                </c:pt>
                <c:pt idx="1121">
                  <c:v>0.47640085432950513</c:v>
                </c:pt>
                <c:pt idx="1122">
                  <c:v>0.47838709506692795</c:v>
                </c:pt>
                <c:pt idx="1123">
                  <c:v>0.48037333580435077</c:v>
                </c:pt>
                <c:pt idx="1124">
                  <c:v>0.48235957654177358</c:v>
                </c:pt>
                <c:pt idx="1125">
                  <c:v>0.4843458172791964</c:v>
                </c:pt>
                <c:pt idx="1126">
                  <c:v>0.48633205801661922</c:v>
                </c:pt>
                <c:pt idx="1127">
                  <c:v>0.48831829875404204</c:v>
                </c:pt>
                <c:pt idx="1128">
                  <c:v>0.49030453949146485</c:v>
                </c:pt>
                <c:pt idx="1129">
                  <c:v>0.49229078022888767</c:v>
                </c:pt>
                <c:pt idx="1130">
                  <c:v>0.49427702096631049</c:v>
                </c:pt>
                <c:pt idx="1131">
                  <c:v>0.4962632617037333</c:v>
                </c:pt>
                <c:pt idx="1132">
                  <c:v>0.49824950244115612</c:v>
                </c:pt>
                <c:pt idx="1133">
                  <c:v>0.50023574317857888</c:v>
                </c:pt>
                <c:pt idx="1134">
                  <c:v>0.5022219839160017</c:v>
                </c:pt>
                <c:pt idx="1135">
                  <c:v>0.50420822465342452</c:v>
                </c:pt>
                <c:pt idx="1136">
                  <c:v>0.50619446539084734</c:v>
                </c:pt>
                <c:pt idx="1137">
                  <c:v>0.50818070612827015</c:v>
                </c:pt>
                <c:pt idx="1138">
                  <c:v>0.51016694686569297</c:v>
                </c:pt>
                <c:pt idx="1139">
                  <c:v>0.51215318760311579</c:v>
                </c:pt>
                <c:pt idx="1140">
                  <c:v>0.51413942834053861</c:v>
                </c:pt>
                <c:pt idx="1141">
                  <c:v>0.51612566907796142</c:v>
                </c:pt>
                <c:pt idx="1142">
                  <c:v>0.51811190981538424</c:v>
                </c:pt>
                <c:pt idx="1143">
                  <c:v>0.52009815055280706</c:v>
                </c:pt>
                <c:pt idx="1144">
                  <c:v>0.52208439129022988</c:v>
                </c:pt>
                <c:pt idx="1145">
                  <c:v>0.52407063202765269</c:v>
                </c:pt>
                <c:pt idx="1146">
                  <c:v>0.52605687276507551</c:v>
                </c:pt>
                <c:pt idx="1147">
                  <c:v>0.52804311350249833</c:v>
                </c:pt>
                <c:pt idx="1148">
                  <c:v>0.53002935423992115</c:v>
                </c:pt>
                <c:pt idx="1149">
                  <c:v>0.53201559497734396</c:v>
                </c:pt>
                <c:pt idx="1150">
                  <c:v>0.53400183571476678</c:v>
                </c:pt>
                <c:pt idx="1151">
                  <c:v>0.5359880764521896</c:v>
                </c:pt>
                <c:pt idx="1152">
                  <c:v>0.53797431718961242</c:v>
                </c:pt>
                <c:pt idx="1153">
                  <c:v>0.53996055792703523</c:v>
                </c:pt>
                <c:pt idx="1154">
                  <c:v>0.54194679866445805</c:v>
                </c:pt>
                <c:pt idx="1155">
                  <c:v>0.54415748460520963</c:v>
                </c:pt>
                <c:pt idx="1156">
                  <c:v>0.54639200543481026</c:v>
                </c:pt>
                <c:pt idx="1157">
                  <c:v>0.54862652626441089</c:v>
                </c:pt>
                <c:pt idx="1158">
                  <c:v>0.55086104709401151</c:v>
                </c:pt>
                <c:pt idx="1159">
                  <c:v>0.55309556792361214</c:v>
                </c:pt>
                <c:pt idx="1160">
                  <c:v>0.55533008875321277</c:v>
                </c:pt>
                <c:pt idx="1161">
                  <c:v>0.5575646095828134</c:v>
                </c:pt>
                <c:pt idx="1162">
                  <c:v>0.55979913041241403</c:v>
                </c:pt>
                <c:pt idx="1163">
                  <c:v>0.56203365124201465</c:v>
                </c:pt>
                <c:pt idx="1164">
                  <c:v>0.56426817207161528</c:v>
                </c:pt>
                <c:pt idx="1165">
                  <c:v>0.56650269290121591</c:v>
                </c:pt>
                <c:pt idx="1166">
                  <c:v>0.56873721373081654</c:v>
                </c:pt>
                <c:pt idx="1167">
                  <c:v>0.57097173456041717</c:v>
                </c:pt>
                <c:pt idx="1168">
                  <c:v>0.57320625539001779</c:v>
                </c:pt>
                <c:pt idx="1169">
                  <c:v>0.57544077621961842</c:v>
                </c:pt>
                <c:pt idx="1170">
                  <c:v>0.57767529704921905</c:v>
                </c:pt>
                <c:pt idx="1171">
                  <c:v>0.57990981787881968</c:v>
                </c:pt>
                <c:pt idx="1172">
                  <c:v>0.58214433870842031</c:v>
                </c:pt>
                <c:pt idx="1173">
                  <c:v>0.58437885953802093</c:v>
                </c:pt>
                <c:pt idx="1174">
                  <c:v>0.58661338036762156</c:v>
                </c:pt>
                <c:pt idx="1175">
                  <c:v>0.58884790119722219</c:v>
                </c:pt>
                <c:pt idx="1176">
                  <c:v>0.59108242202682282</c:v>
                </c:pt>
                <c:pt idx="1177">
                  <c:v>0.59331694285642345</c:v>
                </c:pt>
                <c:pt idx="1178">
                  <c:v>0.59555146368602407</c:v>
                </c:pt>
                <c:pt idx="1179">
                  <c:v>0.5977859845156247</c:v>
                </c:pt>
                <c:pt idx="1180">
                  <c:v>0.60002050534522533</c:v>
                </c:pt>
                <c:pt idx="1181">
                  <c:v>0.60225502617482596</c:v>
                </c:pt>
                <c:pt idx="1182">
                  <c:v>0.60448954700442659</c:v>
                </c:pt>
                <c:pt idx="1183">
                  <c:v>0.60672406783402721</c:v>
                </c:pt>
                <c:pt idx="1184">
                  <c:v>0.60895858866362784</c:v>
                </c:pt>
                <c:pt idx="1185">
                  <c:v>0.61119310949322847</c:v>
                </c:pt>
                <c:pt idx="1186">
                  <c:v>0.6134276303228291</c:v>
                </c:pt>
                <c:pt idx="1187">
                  <c:v>0.61566215115242973</c:v>
                </c:pt>
                <c:pt idx="1188">
                  <c:v>0.61789667198203035</c:v>
                </c:pt>
                <c:pt idx="1189">
                  <c:v>0.62013119281163098</c:v>
                </c:pt>
                <c:pt idx="1190">
                  <c:v>0.62236571364123161</c:v>
                </c:pt>
                <c:pt idx="1191">
                  <c:v>0.62460023447083224</c:v>
                </c:pt>
                <c:pt idx="1192">
                  <c:v>0.62683475530043287</c:v>
                </c:pt>
                <c:pt idx="1193">
                  <c:v>0.62906927613003349</c:v>
                </c:pt>
                <c:pt idx="1194">
                  <c:v>0.63130379695963412</c:v>
                </c:pt>
                <c:pt idx="1195">
                  <c:v>0.63353831778923475</c:v>
                </c:pt>
                <c:pt idx="1196">
                  <c:v>0.63577283861883538</c:v>
                </c:pt>
                <c:pt idx="1197">
                  <c:v>0.63800735944843601</c:v>
                </c:pt>
                <c:pt idx="1198">
                  <c:v>0.64024188027803663</c:v>
                </c:pt>
                <c:pt idx="1199">
                  <c:v>0.64247640110763726</c:v>
                </c:pt>
                <c:pt idx="1200">
                  <c:v>0.64471092193723789</c:v>
                </c:pt>
                <c:pt idx="1201">
                  <c:v>0.64694544276683852</c:v>
                </c:pt>
                <c:pt idx="1202">
                  <c:v>0.64917996359643915</c:v>
                </c:pt>
                <c:pt idx="1203">
                  <c:v>0.65146960260650333</c:v>
                </c:pt>
                <c:pt idx="1204">
                  <c:v>0.65392535887440106</c:v>
                </c:pt>
                <c:pt idx="1205">
                  <c:v>0.65640815979617961</c:v>
                </c:pt>
                <c:pt idx="1206">
                  <c:v>0.65889096071795816</c:v>
                </c:pt>
                <c:pt idx="1207">
                  <c:v>0.66137376163973671</c:v>
                </c:pt>
                <c:pt idx="1208">
                  <c:v>0.66385656256151526</c:v>
                </c:pt>
                <c:pt idx="1209">
                  <c:v>0.66633936348329381</c:v>
                </c:pt>
                <c:pt idx="1210">
                  <c:v>0.66882216440507236</c:v>
                </c:pt>
                <c:pt idx="1211">
                  <c:v>0.67130496532685091</c:v>
                </c:pt>
                <c:pt idx="1212">
                  <c:v>0.67378776624862946</c:v>
                </c:pt>
                <c:pt idx="1213">
                  <c:v>0.67627056717040801</c:v>
                </c:pt>
                <c:pt idx="1214">
                  <c:v>0.67875336809218656</c:v>
                </c:pt>
                <c:pt idx="1215">
                  <c:v>0.68123616901396511</c:v>
                </c:pt>
                <c:pt idx="1216">
                  <c:v>0.68371896993574366</c:v>
                </c:pt>
                <c:pt idx="1217">
                  <c:v>0.68620177085752221</c:v>
                </c:pt>
                <c:pt idx="1218">
                  <c:v>0.68868457177930076</c:v>
                </c:pt>
                <c:pt idx="1219">
                  <c:v>0.69116737270107931</c:v>
                </c:pt>
                <c:pt idx="1220">
                  <c:v>0.69365017362285786</c:v>
                </c:pt>
                <c:pt idx="1221">
                  <c:v>0.69613297454463641</c:v>
                </c:pt>
                <c:pt idx="1222">
                  <c:v>0.69861577546641496</c:v>
                </c:pt>
                <c:pt idx="1223">
                  <c:v>0.70109857638819351</c:v>
                </c:pt>
                <c:pt idx="1224">
                  <c:v>0.70358137730997206</c:v>
                </c:pt>
                <c:pt idx="1225">
                  <c:v>0.70606417823175061</c:v>
                </c:pt>
                <c:pt idx="1226">
                  <c:v>0.70854697915352916</c:v>
                </c:pt>
                <c:pt idx="1227">
                  <c:v>0.7110297800753077</c:v>
                </c:pt>
                <c:pt idx="1228">
                  <c:v>0.71351258099708625</c:v>
                </c:pt>
                <c:pt idx="1229">
                  <c:v>0.7159953819188648</c:v>
                </c:pt>
                <c:pt idx="1230">
                  <c:v>0.71847818284064335</c:v>
                </c:pt>
                <c:pt idx="1231">
                  <c:v>0.7209609837624219</c:v>
                </c:pt>
                <c:pt idx="1232">
                  <c:v>0.72344378468420045</c:v>
                </c:pt>
                <c:pt idx="1233">
                  <c:v>0.725926585605979</c:v>
                </c:pt>
                <c:pt idx="1234">
                  <c:v>0.72840938652775755</c:v>
                </c:pt>
                <c:pt idx="1235">
                  <c:v>0.7308921874495361</c:v>
                </c:pt>
                <c:pt idx="1236">
                  <c:v>0.73337498837131465</c:v>
                </c:pt>
                <c:pt idx="1237">
                  <c:v>0.7358577892930932</c:v>
                </c:pt>
                <c:pt idx="1238">
                  <c:v>0.73834059021487175</c:v>
                </c:pt>
                <c:pt idx="1239">
                  <c:v>0.7408233911366503</c:v>
                </c:pt>
                <c:pt idx="1240">
                  <c:v>0.74330619205842885</c:v>
                </c:pt>
                <c:pt idx="1241">
                  <c:v>0.7457889929802074</c:v>
                </c:pt>
                <c:pt idx="1242">
                  <c:v>0.74827179390198595</c:v>
                </c:pt>
                <c:pt idx="1243">
                  <c:v>0.7507545948237645</c:v>
                </c:pt>
                <c:pt idx="1244">
                  <c:v>0.75323739574554305</c:v>
                </c:pt>
                <c:pt idx="1245">
                  <c:v>0.7557201966673216</c:v>
                </c:pt>
                <c:pt idx="1246">
                  <c:v>0.75820299758910015</c:v>
                </c:pt>
                <c:pt idx="1247">
                  <c:v>0.7606857985108787</c:v>
                </c:pt>
                <c:pt idx="1248">
                  <c:v>0.76316859943265725</c:v>
                </c:pt>
                <c:pt idx="1249">
                  <c:v>0.7656514003544358</c:v>
                </c:pt>
                <c:pt idx="1250">
                  <c:v>0.76813420127621435</c:v>
                </c:pt>
                <c:pt idx="1251">
                  <c:v>0.7706170021979929</c:v>
                </c:pt>
                <c:pt idx="1252">
                  <c:v>0.77309980311977144</c:v>
                </c:pt>
                <c:pt idx="1253">
                  <c:v>0.77558260404154999</c:v>
                </c:pt>
                <c:pt idx="1254">
                  <c:v>0.77806540496332854</c:v>
                </c:pt>
                <c:pt idx="1255">
                  <c:v>0.78054820588510709</c:v>
                </c:pt>
                <c:pt idx="1256">
                  <c:v>0.78303100680688564</c:v>
                </c:pt>
                <c:pt idx="1257">
                  <c:v>0.78551380772866419</c:v>
                </c:pt>
                <c:pt idx="1258">
                  <c:v>0.78799660865044274</c:v>
                </c:pt>
                <c:pt idx="1259">
                  <c:v>0.79047940957222129</c:v>
                </c:pt>
                <c:pt idx="1260">
                  <c:v>0.79296221049399984</c:v>
                </c:pt>
                <c:pt idx="1261">
                  <c:v>0.79544501141577839</c:v>
                </c:pt>
                <c:pt idx="1262">
                  <c:v>0.79792781233755694</c:v>
                </c:pt>
                <c:pt idx="1263">
                  <c:v>0.80041061325933549</c:v>
                </c:pt>
                <c:pt idx="1264">
                  <c:v>0.80289341418111404</c:v>
                </c:pt>
                <c:pt idx="1265">
                  <c:v>0.80537621510289259</c:v>
                </c:pt>
                <c:pt idx="1266">
                  <c:v>0.80785901602467114</c:v>
                </c:pt>
                <c:pt idx="1267">
                  <c:v>0.81034181694644969</c:v>
                </c:pt>
                <c:pt idx="1268">
                  <c:v>0.81287427388666378</c:v>
                </c:pt>
                <c:pt idx="1269">
                  <c:v>0.8155556988821846</c:v>
                </c:pt>
                <c:pt idx="1270">
                  <c:v>0.81828677989614096</c:v>
                </c:pt>
                <c:pt idx="1271">
                  <c:v>0.82116931176632579</c:v>
                </c:pt>
                <c:pt idx="1272">
                  <c:v>0.82417846648352133</c:v>
                </c:pt>
                <c:pt idx="1273">
                  <c:v>0.82772539588037408</c:v>
                </c:pt>
                <c:pt idx="1274">
                  <c:v>0.83194615744739753</c:v>
                </c:pt>
                <c:pt idx="1275">
                  <c:v>0.83616691901442097</c:v>
                </c:pt>
                <c:pt idx="1276">
                  <c:v>0.84043038475729903</c:v>
                </c:pt>
                <c:pt idx="1277">
                  <c:v>0.84539598660085602</c:v>
                </c:pt>
                <c:pt idx="1278">
                  <c:v>0.85036158844441301</c:v>
                </c:pt>
                <c:pt idx="1279">
                  <c:v>0.85532719028797</c:v>
                </c:pt>
                <c:pt idx="1280">
                  <c:v>0.86029279213152698</c:v>
                </c:pt>
                <c:pt idx="1281">
                  <c:v>0.86525839397508397</c:v>
                </c:pt>
                <c:pt idx="1282">
                  <c:v>0.87022399581864096</c:v>
                </c:pt>
                <c:pt idx="1283">
                  <c:v>0.87518959766219795</c:v>
                </c:pt>
                <c:pt idx="1284">
                  <c:v>0.88015519950575494</c:v>
                </c:pt>
                <c:pt idx="1285">
                  <c:v>0.88512080134931193</c:v>
                </c:pt>
                <c:pt idx="1286">
                  <c:v>0.89008640319286891</c:v>
                </c:pt>
                <c:pt idx="1287">
                  <c:v>0.8950520050364259</c:v>
                </c:pt>
                <c:pt idx="1288">
                  <c:v>0.90106038326712989</c:v>
                </c:pt>
                <c:pt idx="1289">
                  <c:v>0.90776394575593189</c:v>
                </c:pt>
                <c:pt idx="1290">
                  <c:v>0.9155847686595342</c:v>
                </c:pt>
                <c:pt idx="1291">
                  <c:v>0.92551597234664817</c:v>
                </c:pt>
                <c:pt idx="1292">
                  <c:v>0.93544717603376215</c:v>
                </c:pt>
                <c:pt idx="1293">
                  <c:v>0.95034398156443312</c:v>
                </c:pt>
                <c:pt idx="1294">
                  <c:v>1.0000000000000031</c:v>
                </c:pt>
              </c:numCache>
            </c:numRef>
          </c:yVal>
          <c:smooth val="1"/>
          <c:extLst>
            <c:ext xmlns:c16="http://schemas.microsoft.com/office/drawing/2014/chart" uri="{C3380CC4-5D6E-409C-BE32-E72D297353CC}">
              <c16:uniqueId val="{00000000-C797-4402-AA6D-2D6DA5E5A3AD}"/>
            </c:ext>
          </c:extLst>
        </c:ser>
        <c:ser>
          <c:idx val="1"/>
          <c:order val="1"/>
          <c:spPr>
            <a:ln w="19050" cap="rnd">
              <a:solidFill>
                <a:schemeClr val="accent2"/>
              </a:solidFill>
              <a:round/>
            </a:ln>
            <a:effectLst/>
          </c:spPr>
          <c:marker>
            <c:symbol val="none"/>
          </c:marker>
          <c:xVal>
            <c:numRef>
              <c:f>'E5.2'!$D$9:$D$1303</c:f>
              <c:numCache>
                <c:formatCode>0.000%</c:formatCode>
                <c:ptCount val="1295"/>
                <c:pt idx="0">
                  <c:v>7.722007722007722E-4</c:v>
                </c:pt>
                <c:pt idx="1">
                  <c:v>1.5444015444015444E-3</c:v>
                </c:pt>
                <c:pt idx="2">
                  <c:v>2.3166023166023165E-3</c:v>
                </c:pt>
                <c:pt idx="3">
                  <c:v>3.0888030888030888E-3</c:v>
                </c:pt>
                <c:pt idx="4">
                  <c:v>3.8610038610038611E-3</c:v>
                </c:pt>
                <c:pt idx="5">
                  <c:v>4.633204633204633E-3</c:v>
                </c:pt>
                <c:pt idx="6">
                  <c:v>5.4054054054054048E-3</c:v>
                </c:pt>
                <c:pt idx="7">
                  <c:v>6.1776061776061767E-3</c:v>
                </c:pt>
                <c:pt idx="8">
                  <c:v>6.9498069498069486E-3</c:v>
                </c:pt>
                <c:pt idx="9">
                  <c:v>7.7220077220077205E-3</c:v>
                </c:pt>
                <c:pt idx="10">
                  <c:v>8.4942084942084932E-3</c:v>
                </c:pt>
                <c:pt idx="11">
                  <c:v>9.2664092664092659E-3</c:v>
                </c:pt>
                <c:pt idx="12">
                  <c:v>1.0038610038610039E-2</c:v>
                </c:pt>
                <c:pt idx="13">
                  <c:v>1.0810810810810811E-2</c:v>
                </c:pt>
                <c:pt idx="14">
                  <c:v>1.1583011583011584E-2</c:v>
                </c:pt>
                <c:pt idx="15">
                  <c:v>1.2355212355212357E-2</c:v>
                </c:pt>
                <c:pt idx="16">
                  <c:v>1.312741312741313E-2</c:v>
                </c:pt>
                <c:pt idx="17">
                  <c:v>1.3899613899613902E-2</c:v>
                </c:pt>
                <c:pt idx="18">
                  <c:v>1.4671814671814675E-2</c:v>
                </c:pt>
                <c:pt idx="19">
                  <c:v>1.5444015444015448E-2</c:v>
                </c:pt>
                <c:pt idx="20">
                  <c:v>1.6216216216216221E-2</c:v>
                </c:pt>
                <c:pt idx="21">
                  <c:v>1.6988416988416993E-2</c:v>
                </c:pt>
                <c:pt idx="22">
                  <c:v>1.7760617760617766E-2</c:v>
                </c:pt>
                <c:pt idx="23">
                  <c:v>1.8532818532818539E-2</c:v>
                </c:pt>
                <c:pt idx="24">
                  <c:v>1.9305019305019312E-2</c:v>
                </c:pt>
                <c:pt idx="25">
                  <c:v>2.0077220077220084E-2</c:v>
                </c:pt>
                <c:pt idx="26">
                  <c:v>2.0849420849420857E-2</c:v>
                </c:pt>
                <c:pt idx="27">
                  <c:v>2.162162162162163E-2</c:v>
                </c:pt>
                <c:pt idx="28">
                  <c:v>2.2393822393822403E-2</c:v>
                </c:pt>
                <c:pt idx="29">
                  <c:v>2.3166023166023175E-2</c:v>
                </c:pt>
                <c:pt idx="30">
                  <c:v>2.3938223938223948E-2</c:v>
                </c:pt>
                <c:pt idx="31">
                  <c:v>2.4710424710424721E-2</c:v>
                </c:pt>
                <c:pt idx="32">
                  <c:v>2.5482625482625493E-2</c:v>
                </c:pt>
                <c:pt idx="33">
                  <c:v>2.6254826254826266E-2</c:v>
                </c:pt>
                <c:pt idx="34">
                  <c:v>2.7027027027027039E-2</c:v>
                </c:pt>
                <c:pt idx="35">
                  <c:v>2.7799227799227812E-2</c:v>
                </c:pt>
                <c:pt idx="36">
                  <c:v>2.8571428571428584E-2</c:v>
                </c:pt>
                <c:pt idx="37">
                  <c:v>2.9343629343629357E-2</c:v>
                </c:pt>
                <c:pt idx="38">
                  <c:v>3.011583011583013E-2</c:v>
                </c:pt>
                <c:pt idx="39">
                  <c:v>3.0888030888030903E-2</c:v>
                </c:pt>
                <c:pt idx="40">
                  <c:v>3.1660231660231672E-2</c:v>
                </c:pt>
                <c:pt idx="41">
                  <c:v>3.2432432432432441E-2</c:v>
                </c:pt>
                <c:pt idx="42">
                  <c:v>3.320463320463321E-2</c:v>
                </c:pt>
                <c:pt idx="43">
                  <c:v>3.397683397683398E-2</c:v>
                </c:pt>
                <c:pt idx="44">
                  <c:v>3.4749034749034749E-2</c:v>
                </c:pt>
                <c:pt idx="45">
                  <c:v>3.5521235521235518E-2</c:v>
                </c:pt>
                <c:pt idx="46">
                  <c:v>3.6293436293436288E-2</c:v>
                </c:pt>
                <c:pt idx="47">
                  <c:v>3.7065637065637057E-2</c:v>
                </c:pt>
                <c:pt idx="48">
                  <c:v>3.7837837837837826E-2</c:v>
                </c:pt>
                <c:pt idx="49">
                  <c:v>3.8610038610038595E-2</c:v>
                </c:pt>
                <c:pt idx="50">
                  <c:v>3.9382239382239365E-2</c:v>
                </c:pt>
                <c:pt idx="51">
                  <c:v>4.0154440154440134E-2</c:v>
                </c:pt>
                <c:pt idx="52">
                  <c:v>4.0926640926640903E-2</c:v>
                </c:pt>
                <c:pt idx="53">
                  <c:v>4.1698841698841672E-2</c:v>
                </c:pt>
                <c:pt idx="54">
                  <c:v>4.2471042471042442E-2</c:v>
                </c:pt>
                <c:pt idx="55">
                  <c:v>4.3243243243243211E-2</c:v>
                </c:pt>
                <c:pt idx="56">
                  <c:v>4.401544401544398E-2</c:v>
                </c:pt>
                <c:pt idx="57">
                  <c:v>4.4787644787644749E-2</c:v>
                </c:pt>
                <c:pt idx="58">
                  <c:v>4.5559845559845519E-2</c:v>
                </c:pt>
                <c:pt idx="59">
                  <c:v>4.6332046332046288E-2</c:v>
                </c:pt>
                <c:pt idx="60">
                  <c:v>4.7104247104247057E-2</c:v>
                </c:pt>
                <c:pt idx="61">
                  <c:v>4.7876447876447827E-2</c:v>
                </c:pt>
                <c:pt idx="62">
                  <c:v>4.8648648648648596E-2</c:v>
                </c:pt>
                <c:pt idx="63">
                  <c:v>4.9420849420849365E-2</c:v>
                </c:pt>
                <c:pt idx="64">
                  <c:v>5.0193050193050134E-2</c:v>
                </c:pt>
                <c:pt idx="65">
                  <c:v>5.0965250965250904E-2</c:v>
                </c:pt>
                <c:pt idx="66">
                  <c:v>5.1737451737451673E-2</c:v>
                </c:pt>
                <c:pt idx="67">
                  <c:v>5.2509652509652442E-2</c:v>
                </c:pt>
                <c:pt idx="68">
                  <c:v>5.3281853281853211E-2</c:v>
                </c:pt>
                <c:pt idx="69">
                  <c:v>5.4054054054053981E-2</c:v>
                </c:pt>
                <c:pt idx="70">
                  <c:v>5.482625482625475E-2</c:v>
                </c:pt>
                <c:pt idx="71">
                  <c:v>5.5598455598455519E-2</c:v>
                </c:pt>
                <c:pt idx="72">
                  <c:v>5.6370656370656289E-2</c:v>
                </c:pt>
                <c:pt idx="73">
                  <c:v>5.7142857142857058E-2</c:v>
                </c:pt>
                <c:pt idx="74">
                  <c:v>5.7915057915057827E-2</c:v>
                </c:pt>
                <c:pt idx="75">
                  <c:v>5.8687258687258596E-2</c:v>
                </c:pt>
                <c:pt idx="76">
                  <c:v>5.9459459459459366E-2</c:v>
                </c:pt>
                <c:pt idx="77">
                  <c:v>6.0231660231660135E-2</c:v>
                </c:pt>
                <c:pt idx="78">
                  <c:v>6.1003861003860904E-2</c:v>
                </c:pt>
                <c:pt idx="79">
                  <c:v>6.1776061776061673E-2</c:v>
                </c:pt>
                <c:pt idx="80">
                  <c:v>6.2548262548262443E-2</c:v>
                </c:pt>
                <c:pt idx="81">
                  <c:v>6.3320463320463219E-2</c:v>
                </c:pt>
                <c:pt idx="82">
                  <c:v>6.4092664092663995E-2</c:v>
                </c:pt>
                <c:pt idx="83">
                  <c:v>6.4864864864864771E-2</c:v>
                </c:pt>
                <c:pt idx="84">
                  <c:v>6.5637065637065548E-2</c:v>
                </c:pt>
                <c:pt idx="85">
                  <c:v>6.6409266409266324E-2</c:v>
                </c:pt>
                <c:pt idx="86">
                  <c:v>6.71814671814671E-2</c:v>
                </c:pt>
                <c:pt idx="87">
                  <c:v>6.7953667953667876E-2</c:v>
                </c:pt>
                <c:pt idx="88">
                  <c:v>6.8725868725868652E-2</c:v>
                </c:pt>
                <c:pt idx="89">
                  <c:v>6.9498069498069429E-2</c:v>
                </c:pt>
                <c:pt idx="90">
                  <c:v>7.0270270270270205E-2</c:v>
                </c:pt>
                <c:pt idx="91">
                  <c:v>7.1042471042470981E-2</c:v>
                </c:pt>
                <c:pt idx="92">
                  <c:v>7.1814671814671757E-2</c:v>
                </c:pt>
                <c:pt idx="93">
                  <c:v>7.2586872586872533E-2</c:v>
                </c:pt>
                <c:pt idx="94">
                  <c:v>7.335907335907331E-2</c:v>
                </c:pt>
                <c:pt idx="95">
                  <c:v>7.4131274131274086E-2</c:v>
                </c:pt>
                <c:pt idx="96">
                  <c:v>7.4903474903474862E-2</c:v>
                </c:pt>
                <c:pt idx="97">
                  <c:v>7.5675675675675638E-2</c:v>
                </c:pt>
                <c:pt idx="98">
                  <c:v>7.6447876447876414E-2</c:v>
                </c:pt>
                <c:pt idx="99">
                  <c:v>7.7220077220077191E-2</c:v>
                </c:pt>
                <c:pt idx="100">
                  <c:v>7.7992277992277967E-2</c:v>
                </c:pt>
                <c:pt idx="101">
                  <c:v>7.8764478764478743E-2</c:v>
                </c:pt>
                <c:pt idx="102">
                  <c:v>7.9536679536679519E-2</c:v>
                </c:pt>
                <c:pt idx="103">
                  <c:v>8.0308880308880295E-2</c:v>
                </c:pt>
                <c:pt idx="104">
                  <c:v>8.1081081081081072E-2</c:v>
                </c:pt>
                <c:pt idx="105">
                  <c:v>8.1853281853281848E-2</c:v>
                </c:pt>
                <c:pt idx="106">
                  <c:v>8.2625482625482624E-2</c:v>
                </c:pt>
                <c:pt idx="107">
                  <c:v>8.33976833976834E-2</c:v>
                </c:pt>
                <c:pt idx="108">
                  <c:v>8.4169884169884177E-2</c:v>
                </c:pt>
                <c:pt idx="109">
                  <c:v>8.4942084942084953E-2</c:v>
                </c:pt>
                <c:pt idx="110">
                  <c:v>8.5714285714285729E-2</c:v>
                </c:pt>
                <c:pt idx="111">
                  <c:v>8.6486486486486505E-2</c:v>
                </c:pt>
                <c:pt idx="112">
                  <c:v>8.7258687258687281E-2</c:v>
                </c:pt>
                <c:pt idx="113">
                  <c:v>8.8030888030888058E-2</c:v>
                </c:pt>
                <c:pt idx="114">
                  <c:v>8.8803088803088834E-2</c:v>
                </c:pt>
                <c:pt idx="115">
                  <c:v>8.957528957528961E-2</c:v>
                </c:pt>
                <c:pt idx="116">
                  <c:v>9.0347490347490386E-2</c:v>
                </c:pt>
                <c:pt idx="117">
                  <c:v>9.1119691119691162E-2</c:v>
                </c:pt>
                <c:pt idx="118">
                  <c:v>9.1891891891891939E-2</c:v>
                </c:pt>
                <c:pt idx="119">
                  <c:v>9.2664092664092715E-2</c:v>
                </c:pt>
                <c:pt idx="120">
                  <c:v>9.3436293436293491E-2</c:v>
                </c:pt>
                <c:pt idx="121">
                  <c:v>9.4208494208494267E-2</c:v>
                </c:pt>
                <c:pt idx="122">
                  <c:v>9.4980694980695043E-2</c:v>
                </c:pt>
                <c:pt idx="123">
                  <c:v>9.575289575289582E-2</c:v>
                </c:pt>
                <c:pt idx="124">
                  <c:v>9.6525096525096596E-2</c:v>
                </c:pt>
                <c:pt idx="125">
                  <c:v>9.7297297297297372E-2</c:v>
                </c:pt>
                <c:pt idx="126">
                  <c:v>9.8069498069498148E-2</c:v>
                </c:pt>
                <c:pt idx="127">
                  <c:v>9.8841698841698925E-2</c:v>
                </c:pt>
                <c:pt idx="128">
                  <c:v>9.9613899613899701E-2</c:v>
                </c:pt>
                <c:pt idx="129">
                  <c:v>0.10038610038610048</c:v>
                </c:pt>
                <c:pt idx="130">
                  <c:v>0.10115830115830125</c:v>
                </c:pt>
                <c:pt idx="131">
                  <c:v>0.10193050193050203</c:v>
                </c:pt>
                <c:pt idx="132">
                  <c:v>0.10270270270270281</c:v>
                </c:pt>
                <c:pt idx="133">
                  <c:v>0.10347490347490358</c:v>
                </c:pt>
                <c:pt idx="134">
                  <c:v>0.10424710424710436</c:v>
                </c:pt>
                <c:pt idx="135">
                  <c:v>0.10501930501930513</c:v>
                </c:pt>
                <c:pt idx="136">
                  <c:v>0.10579150579150591</c:v>
                </c:pt>
                <c:pt idx="137">
                  <c:v>0.10656370656370669</c:v>
                </c:pt>
                <c:pt idx="138">
                  <c:v>0.10733590733590746</c:v>
                </c:pt>
                <c:pt idx="139">
                  <c:v>0.10810810810810824</c:v>
                </c:pt>
                <c:pt idx="140">
                  <c:v>0.10888030888030902</c:v>
                </c:pt>
                <c:pt idx="141">
                  <c:v>0.10965250965250979</c:v>
                </c:pt>
                <c:pt idx="142">
                  <c:v>0.11042471042471057</c:v>
                </c:pt>
                <c:pt idx="143">
                  <c:v>0.11119691119691134</c:v>
                </c:pt>
                <c:pt idx="144">
                  <c:v>0.11196911196911212</c:v>
                </c:pt>
                <c:pt idx="145">
                  <c:v>0.1127413127413129</c:v>
                </c:pt>
                <c:pt idx="146">
                  <c:v>0.11351351351351367</c:v>
                </c:pt>
                <c:pt idx="147">
                  <c:v>0.11428571428571445</c:v>
                </c:pt>
                <c:pt idx="148">
                  <c:v>0.11505791505791522</c:v>
                </c:pt>
                <c:pt idx="149">
                  <c:v>0.115830115830116</c:v>
                </c:pt>
                <c:pt idx="150">
                  <c:v>0.11660231660231678</c:v>
                </c:pt>
                <c:pt idx="151">
                  <c:v>0.11737451737451755</c:v>
                </c:pt>
                <c:pt idx="152">
                  <c:v>0.11814671814671833</c:v>
                </c:pt>
                <c:pt idx="153">
                  <c:v>0.11891891891891911</c:v>
                </c:pt>
                <c:pt idx="154">
                  <c:v>0.11969111969111988</c:v>
                </c:pt>
                <c:pt idx="155">
                  <c:v>0.12046332046332066</c:v>
                </c:pt>
                <c:pt idx="156">
                  <c:v>0.12123552123552143</c:v>
                </c:pt>
                <c:pt idx="157">
                  <c:v>0.12200772200772221</c:v>
                </c:pt>
                <c:pt idx="158">
                  <c:v>0.12277992277992299</c:v>
                </c:pt>
                <c:pt idx="159">
                  <c:v>0.12355212355212376</c:v>
                </c:pt>
                <c:pt idx="160">
                  <c:v>0.12432432432432454</c:v>
                </c:pt>
                <c:pt idx="161">
                  <c:v>0.1250965250965253</c:v>
                </c:pt>
                <c:pt idx="162">
                  <c:v>0.12586872586872608</c:v>
                </c:pt>
                <c:pt idx="163">
                  <c:v>0.12664092664092685</c:v>
                </c:pt>
                <c:pt idx="164">
                  <c:v>0.12741312741312763</c:v>
                </c:pt>
                <c:pt idx="165">
                  <c:v>0.12818532818532841</c:v>
                </c:pt>
                <c:pt idx="166">
                  <c:v>0.12895752895752918</c:v>
                </c:pt>
                <c:pt idx="167">
                  <c:v>0.12972972972972996</c:v>
                </c:pt>
                <c:pt idx="168">
                  <c:v>0.13050193050193074</c:v>
                </c:pt>
                <c:pt idx="169">
                  <c:v>0.13127413127413151</c:v>
                </c:pt>
                <c:pt idx="170">
                  <c:v>0.13204633204633229</c:v>
                </c:pt>
                <c:pt idx="171">
                  <c:v>0.13281853281853306</c:v>
                </c:pt>
                <c:pt idx="172">
                  <c:v>0.13359073359073384</c:v>
                </c:pt>
                <c:pt idx="173">
                  <c:v>0.13436293436293462</c:v>
                </c:pt>
                <c:pt idx="174">
                  <c:v>0.13513513513513539</c:v>
                </c:pt>
                <c:pt idx="175">
                  <c:v>0.13590733590733617</c:v>
                </c:pt>
                <c:pt idx="176">
                  <c:v>0.13667953667953694</c:v>
                </c:pt>
                <c:pt idx="177">
                  <c:v>0.13745173745173772</c:v>
                </c:pt>
                <c:pt idx="178">
                  <c:v>0.1382239382239385</c:v>
                </c:pt>
                <c:pt idx="179">
                  <c:v>0.13899613899613927</c:v>
                </c:pt>
                <c:pt idx="180">
                  <c:v>0.13976833976834005</c:v>
                </c:pt>
                <c:pt idx="181">
                  <c:v>0.14054054054054083</c:v>
                </c:pt>
                <c:pt idx="182">
                  <c:v>0.1413127413127416</c:v>
                </c:pt>
                <c:pt idx="183">
                  <c:v>0.14208494208494238</c:v>
                </c:pt>
                <c:pt idx="184">
                  <c:v>0.14285714285714315</c:v>
                </c:pt>
                <c:pt idx="185">
                  <c:v>0.14362934362934393</c:v>
                </c:pt>
                <c:pt idx="186">
                  <c:v>0.14440154440154471</c:v>
                </c:pt>
                <c:pt idx="187">
                  <c:v>0.14517374517374548</c:v>
                </c:pt>
                <c:pt idx="188">
                  <c:v>0.14594594594594626</c:v>
                </c:pt>
                <c:pt idx="189">
                  <c:v>0.14671814671814704</c:v>
                </c:pt>
                <c:pt idx="190">
                  <c:v>0.14749034749034781</c:v>
                </c:pt>
                <c:pt idx="191">
                  <c:v>0.14826254826254859</c:v>
                </c:pt>
                <c:pt idx="192">
                  <c:v>0.14903474903474936</c:v>
                </c:pt>
                <c:pt idx="193">
                  <c:v>0.14980694980695014</c:v>
                </c:pt>
                <c:pt idx="194">
                  <c:v>0.15057915057915092</c:v>
                </c:pt>
                <c:pt idx="195">
                  <c:v>0.15135135135135169</c:v>
                </c:pt>
                <c:pt idx="196">
                  <c:v>0.15212355212355247</c:v>
                </c:pt>
                <c:pt idx="197">
                  <c:v>0.15289575289575325</c:v>
                </c:pt>
                <c:pt idx="198">
                  <c:v>0.15366795366795402</c:v>
                </c:pt>
                <c:pt idx="199">
                  <c:v>0.1544401544401548</c:v>
                </c:pt>
                <c:pt idx="200">
                  <c:v>0.15521235521235557</c:v>
                </c:pt>
                <c:pt idx="201">
                  <c:v>0.15598455598455635</c:v>
                </c:pt>
                <c:pt idx="202">
                  <c:v>0.15675675675675713</c:v>
                </c:pt>
                <c:pt idx="203">
                  <c:v>0.1575289575289579</c:v>
                </c:pt>
                <c:pt idx="204">
                  <c:v>0.15830115830115868</c:v>
                </c:pt>
                <c:pt idx="205">
                  <c:v>0.15907335907335945</c:v>
                </c:pt>
                <c:pt idx="206">
                  <c:v>0.15984555984556023</c:v>
                </c:pt>
                <c:pt idx="207">
                  <c:v>0.16061776061776101</c:v>
                </c:pt>
                <c:pt idx="208">
                  <c:v>0.16138996138996178</c:v>
                </c:pt>
                <c:pt idx="209">
                  <c:v>0.16216216216216256</c:v>
                </c:pt>
                <c:pt idx="210">
                  <c:v>0.16293436293436334</c:v>
                </c:pt>
                <c:pt idx="211">
                  <c:v>0.16370656370656411</c:v>
                </c:pt>
                <c:pt idx="212">
                  <c:v>0.16447876447876489</c:v>
                </c:pt>
                <c:pt idx="213">
                  <c:v>0.16525096525096566</c:v>
                </c:pt>
                <c:pt idx="214">
                  <c:v>0.16602316602316644</c:v>
                </c:pt>
                <c:pt idx="215">
                  <c:v>0.16679536679536722</c:v>
                </c:pt>
                <c:pt idx="216">
                  <c:v>0.16756756756756799</c:v>
                </c:pt>
                <c:pt idx="217">
                  <c:v>0.16833976833976877</c:v>
                </c:pt>
                <c:pt idx="218">
                  <c:v>0.16911196911196955</c:v>
                </c:pt>
                <c:pt idx="219">
                  <c:v>0.16988416988417032</c:v>
                </c:pt>
                <c:pt idx="220">
                  <c:v>0.1706563706563711</c:v>
                </c:pt>
                <c:pt idx="221">
                  <c:v>0.17142857142857187</c:v>
                </c:pt>
                <c:pt idx="222">
                  <c:v>0.17220077220077265</c:v>
                </c:pt>
                <c:pt idx="223">
                  <c:v>0.17297297297297343</c:v>
                </c:pt>
                <c:pt idx="224">
                  <c:v>0.1737451737451742</c:v>
                </c:pt>
                <c:pt idx="225">
                  <c:v>0.17451737451737498</c:v>
                </c:pt>
                <c:pt idx="226">
                  <c:v>0.17528957528957576</c:v>
                </c:pt>
                <c:pt idx="227">
                  <c:v>0.17606177606177653</c:v>
                </c:pt>
                <c:pt idx="228">
                  <c:v>0.17683397683397731</c:v>
                </c:pt>
                <c:pt idx="229">
                  <c:v>0.17760617760617808</c:v>
                </c:pt>
                <c:pt idx="230">
                  <c:v>0.17837837837837886</c:v>
                </c:pt>
                <c:pt idx="231">
                  <c:v>0.17915057915057964</c:v>
                </c:pt>
                <c:pt idx="232">
                  <c:v>0.17992277992278041</c:v>
                </c:pt>
                <c:pt idx="233">
                  <c:v>0.18069498069498119</c:v>
                </c:pt>
                <c:pt idx="234">
                  <c:v>0.18146718146718196</c:v>
                </c:pt>
                <c:pt idx="235">
                  <c:v>0.18223938223938274</c:v>
                </c:pt>
                <c:pt idx="236">
                  <c:v>0.18301158301158352</c:v>
                </c:pt>
                <c:pt idx="237">
                  <c:v>0.18378378378378429</c:v>
                </c:pt>
                <c:pt idx="238">
                  <c:v>0.18455598455598507</c:v>
                </c:pt>
                <c:pt idx="239">
                  <c:v>0.18532818532818585</c:v>
                </c:pt>
                <c:pt idx="240">
                  <c:v>0.18610038610038662</c:v>
                </c:pt>
                <c:pt idx="241">
                  <c:v>0.1868725868725874</c:v>
                </c:pt>
                <c:pt idx="242">
                  <c:v>0.18764478764478817</c:v>
                </c:pt>
                <c:pt idx="243">
                  <c:v>0.18841698841698895</c:v>
                </c:pt>
                <c:pt idx="244">
                  <c:v>0.18918918918918973</c:v>
                </c:pt>
                <c:pt idx="245">
                  <c:v>0.1899613899613905</c:v>
                </c:pt>
                <c:pt idx="246">
                  <c:v>0.19073359073359128</c:v>
                </c:pt>
                <c:pt idx="247">
                  <c:v>0.19150579150579206</c:v>
                </c:pt>
                <c:pt idx="248">
                  <c:v>0.19227799227799283</c:v>
                </c:pt>
                <c:pt idx="249">
                  <c:v>0.19305019305019361</c:v>
                </c:pt>
                <c:pt idx="250">
                  <c:v>0.19382239382239438</c:v>
                </c:pt>
                <c:pt idx="251">
                  <c:v>0.19459459459459516</c:v>
                </c:pt>
                <c:pt idx="252">
                  <c:v>0.19536679536679594</c:v>
                </c:pt>
                <c:pt idx="253">
                  <c:v>0.19613899613899671</c:v>
                </c:pt>
                <c:pt idx="254">
                  <c:v>0.19691119691119749</c:v>
                </c:pt>
                <c:pt idx="255">
                  <c:v>0.19768339768339827</c:v>
                </c:pt>
                <c:pt idx="256">
                  <c:v>0.19845559845559904</c:v>
                </c:pt>
                <c:pt idx="257">
                  <c:v>0.19922779922779982</c:v>
                </c:pt>
                <c:pt idx="258">
                  <c:v>0.20000000000000059</c:v>
                </c:pt>
                <c:pt idx="259">
                  <c:v>0.20077220077220137</c:v>
                </c:pt>
                <c:pt idx="260">
                  <c:v>0.20154440154440215</c:v>
                </c:pt>
                <c:pt idx="261">
                  <c:v>0.20231660231660292</c:v>
                </c:pt>
                <c:pt idx="262">
                  <c:v>0.2030888030888037</c:v>
                </c:pt>
                <c:pt idx="263">
                  <c:v>0.20386100386100448</c:v>
                </c:pt>
                <c:pt idx="264">
                  <c:v>0.20463320463320525</c:v>
                </c:pt>
                <c:pt idx="265">
                  <c:v>0.20540540540540603</c:v>
                </c:pt>
                <c:pt idx="266">
                  <c:v>0.2061776061776068</c:v>
                </c:pt>
                <c:pt idx="267">
                  <c:v>0.20694980694980758</c:v>
                </c:pt>
                <c:pt idx="268">
                  <c:v>0.20772200772200836</c:v>
                </c:pt>
                <c:pt idx="269">
                  <c:v>0.20849420849420913</c:v>
                </c:pt>
                <c:pt idx="270">
                  <c:v>0.20926640926640991</c:v>
                </c:pt>
                <c:pt idx="271">
                  <c:v>0.21003861003861068</c:v>
                </c:pt>
                <c:pt idx="272">
                  <c:v>0.21081081081081146</c:v>
                </c:pt>
                <c:pt idx="273">
                  <c:v>0.21158301158301224</c:v>
                </c:pt>
                <c:pt idx="274">
                  <c:v>0.21235521235521301</c:v>
                </c:pt>
                <c:pt idx="275">
                  <c:v>0.21312741312741379</c:v>
                </c:pt>
                <c:pt idx="276">
                  <c:v>0.21389961389961457</c:v>
                </c:pt>
                <c:pt idx="277">
                  <c:v>0.21467181467181534</c:v>
                </c:pt>
                <c:pt idx="278">
                  <c:v>0.21544401544401612</c:v>
                </c:pt>
                <c:pt idx="279">
                  <c:v>0.21621621621621689</c:v>
                </c:pt>
                <c:pt idx="280">
                  <c:v>0.21698841698841767</c:v>
                </c:pt>
                <c:pt idx="281">
                  <c:v>0.21776061776061845</c:v>
                </c:pt>
                <c:pt idx="282">
                  <c:v>0.21853281853281922</c:v>
                </c:pt>
                <c:pt idx="283">
                  <c:v>0.21930501930502</c:v>
                </c:pt>
                <c:pt idx="284">
                  <c:v>0.22007722007722078</c:v>
                </c:pt>
                <c:pt idx="285">
                  <c:v>0.22084942084942155</c:v>
                </c:pt>
                <c:pt idx="286">
                  <c:v>0.22162162162162233</c:v>
                </c:pt>
                <c:pt idx="287">
                  <c:v>0.2223938223938231</c:v>
                </c:pt>
                <c:pt idx="288">
                  <c:v>0.22316602316602388</c:v>
                </c:pt>
                <c:pt idx="289">
                  <c:v>0.22393822393822466</c:v>
                </c:pt>
                <c:pt idx="290">
                  <c:v>0.22471042471042543</c:v>
                </c:pt>
                <c:pt idx="291">
                  <c:v>0.22548262548262621</c:v>
                </c:pt>
                <c:pt idx="292">
                  <c:v>0.22625482625482699</c:v>
                </c:pt>
                <c:pt idx="293">
                  <c:v>0.22702702702702776</c:v>
                </c:pt>
                <c:pt idx="294">
                  <c:v>0.22779922779922854</c:v>
                </c:pt>
                <c:pt idx="295">
                  <c:v>0.22857142857142931</c:v>
                </c:pt>
                <c:pt idx="296">
                  <c:v>0.22934362934363009</c:v>
                </c:pt>
                <c:pt idx="297">
                  <c:v>0.23011583011583087</c:v>
                </c:pt>
                <c:pt idx="298">
                  <c:v>0.23088803088803164</c:v>
                </c:pt>
                <c:pt idx="299">
                  <c:v>0.23166023166023242</c:v>
                </c:pt>
                <c:pt idx="300">
                  <c:v>0.23243243243243319</c:v>
                </c:pt>
                <c:pt idx="301">
                  <c:v>0.23320463320463397</c:v>
                </c:pt>
                <c:pt idx="302">
                  <c:v>0.23397683397683475</c:v>
                </c:pt>
                <c:pt idx="303">
                  <c:v>0.23474903474903552</c:v>
                </c:pt>
                <c:pt idx="304">
                  <c:v>0.2355212355212363</c:v>
                </c:pt>
                <c:pt idx="305">
                  <c:v>0.23629343629343708</c:v>
                </c:pt>
                <c:pt idx="306">
                  <c:v>0.23706563706563785</c:v>
                </c:pt>
                <c:pt idx="307">
                  <c:v>0.23783783783783863</c:v>
                </c:pt>
                <c:pt idx="308">
                  <c:v>0.2386100386100394</c:v>
                </c:pt>
                <c:pt idx="309">
                  <c:v>0.23938223938224018</c:v>
                </c:pt>
                <c:pt idx="310">
                  <c:v>0.24015444015444096</c:v>
                </c:pt>
                <c:pt idx="311">
                  <c:v>0.24092664092664173</c:v>
                </c:pt>
                <c:pt idx="312">
                  <c:v>0.24169884169884251</c:v>
                </c:pt>
                <c:pt idx="313">
                  <c:v>0.24247104247104329</c:v>
                </c:pt>
                <c:pt idx="314">
                  <c:v>0.24324324324324406</c:v>
                </c:pt>
                <c:pt idx="315">
                  <c:v>0.24401544401544484</c:v>
                </c:pt>
                <c:pt idx="316">
                  <c:v>0.24478764478764561</c:v>
                </c:pt>
                <c:pt idx="317">
                  <c:v>0.24555984555984639</c:v>
                </c:pt>
                <c:pt idx="318">
                  <c:v>0.24633204633204717</c:v>
                </c:pt>
                <c:pt idx="319">
                  <c:v>0.24710424710424794</c:v>
                </c:pt>
                <c:pt idx="320">
                  <c:v>0.24787644787644872</c:v>
                </c:pt>
                <c:pt idx="321">
                  <c:v>0.2486486486486495</c:v>
                </c:pt>
                <c:pt idx="322">
                  <c:v>0.24942084942085027</c:v>
                </c:pt>
                <c:pt idx="323">
                  <c:v>0.25019305019305105</c:v>
                </c:pt>
                <c:pt idx="324">
                  <c:v>0.2509652509652518</c:v>
                </c:pt>
                <c:pt idx="325">
                  <c:v>0.25173745173745254</c:v>
                </c:pt>
                <c:pt idx="326">
                  <c:v>0.25250965250965329</c:v>
                </c:pt>
                <c:pt idx="327">
                  <c:v>0.25328185328185404</c:v>
                </c:pt>
                <c:pt idx="328">
                  <c:v>0.25405405405405479</c:v>
                </c:pt>
                <c:pt idx="329">
                  <c:v>0.25482625482625554</c:v>
                </c:pt>
                <c:pt idx="330">
                  <c:v>0.25559845559845629</c:v>
                </c:pt>
                <c:pt idx="331">
                  <c:v>0.25637065637065704</c:v>
                </c:pt>
                <c:pt idx="332">
                  <c:v>0.25714285714285778</c:v>
                </c:pt>
                <c:pt idx="333">
                  <c:v>0.25791505791505853</c:v>
                </c:pt>
                <c:pt idx="334">
                  <c:v>0.25868725868725928</c:v>
                </c:pt>
                <c:pt idx="335">
                  <c:v>0.25945945945946003</c:v>
                </c:pt>
                <c:pt idx="336">
                  <c:v>0.26023166023166078</c:v>
                </c:pt>
                <c:pt idx="337">
                  <c:v>0.26100386100386153</c:v>
                </c:pt>
                <c:pt idx="338">
                  <c:v>0.26177606177606227</c:v>
                </c:pt>
                <c:pt idx="339">
                  <c:v>0.26254826254826302</c:v>
                </c:pt>
                <c:pt idx="340">
                  <c:v>0.26332046332046377</c:v>
                </c:pt>
                <c:pt idx="341">
                  <c:v>0.26409266409266452</c:v>
                </c:pt>
                <c:pt idx="342">
                  <c:v>0.26486486486486527</c:v>
                </c:pt>
                <c:pt idx="343">
                  <c:v>0.26563706563706602</c:v>
                </c:pt>
                <c:pt idx="344">
                  <c:v>0.26640926640926677</c:v>
                </c:pt>
                <c:pt idx="345">
                  <c:v>0.26718146718146751</c:v>
                </c:pt>
                <c:pt idx="346">
                  <c:v>0.26795366795366826</c:v>
                </c:pt>
                <c:pt idx="347">
                  <c:v>0.26872586872586901</c:v>
                </c:pt>
                <c:pt idx="348">
                  <c:v>0.26949806949806976</c:v>
                </c:pt>
                <c:pt idx="349">
                  <c:v>0.27027027027027051</c:v>
                </c:pt>
                <c:pt idx="350">
                  <c:v>0.27104247104247126</c:v>
                </c:pt>
                <c:pt idx="351">
                  <c:v>0.271814671814672</c:v>
                </c:pt>
                <c:pt idx="352">
                  <c:v>0.27258687258687275</c:v>
                </c:pt>
                <c:pt idx="353">
                  <c:v>0.2733590733590735</c:v>
                </c:pt>
                <c:pt idx="354">
                  <c:v>0.27413127413127425</c:v>
                </c:pt>
                <c:pt idx="355">
                  <c:v>0.274903474903475</c:v>
                </c:pt>
                <c:pt idx="356">
                  <c:v>0.27567567567567575</c:v>
                </c:pt>
                <c:pt idx="357">
                  <c:v>0.27644787644787649</c:v>
                </c:pt>
                <c:pt idx="358">
                  <c:v>0.27722007722007724</c:v>
                </c:pt>
                <c:pt idx="359">
                  <c:v>0.27799227799227799</c:v>
                </c:pt>
                <c:pt idx="360">
                  <c:v>0.27876447876447874</c:v>
                </c:pt>
                <c:pt idx="361">
                  <c:v>0.27953667953667949</c:v>
                </c:pt>
                <c:pt idx="362">
                  <c:v>0.28030888030888024</c:v>
                </c:pt>
                <c:pt idx="363">
                  <c:v>0.28108108108108099</c:v>
                </c:pt>
                <c:pt idx="364">
                  <c:v>0.28185328185328173</c:v>
                </c:pt>
                <c:pt idx="365">
                  <c:v>0.28262548262548248</c:v>
                </c:pt>
                <c:pt idx="366">
                  <c:v>0.28339768339768323</c:v>
                </c:pt>
                <c:pt idx="367">
                  <c:v>0.28416988416988398</c:v>
                </c:pt>
                <c:pt idx="368">
                  <c:v>0.28494208494208473</c:v>
                </c:pt>
                <c:pt idx="369">
                  <c:v>0.28571428571428548</c:v>
                </c:pt>
                <c:pt idx="370">
                  <c:v>0.28648648648648622</c:v>
                </c:pt>
                <c:pt idx="371">
                  <c:v>0.28725868725868697</c:v>
                </c:pt>
                <c:pt idx="372">
                  <c:v>0.28803088803088772</c:v>
                </c:pt>
                <c:pt idx="373">
                  <c:v>0.28880308880308847</c:v>
                </c:pt>
                <c:pt idx="374">
                  <c:v>0.28957528957528922</c:v>
                </c:pt>
                <c:pt idx="375">
                  <c:v>0.29034749034748997</c:v>
                </c:pt>
                <c:pt idx="376">
                  <c:v>0.29111969111969072</c:v>
                </c:pt>
                <c:pt idx="377">
                  <c:v>0.29189189189189146</c:v>
                </c:pt>
                <c:pt idx="378">
                  <c:v>0.29266409266409221</c:v>
                </c:pt>
                <c:pt idx="379">
                  <c:v>0.29343629343629296</c:v>
                </c:pt>
                <c:pt idx="380">
                  <c:v>0.29420849420849371</c:v>
                </c:pt>
                <c:pt idx="381">
                  <c:v>0.29498069498069446</c:v>
                </c:pt>
                <c:pt idx="382">
                  <c:v>0.29575289575289521</c:v>
                </c:pt>
                <c:pt idx="383">
                  <c:v>0.29652509652509595</c:v>
                </c:pt>
                <c:pt idx="384">
                  <c:v>0.2972972972972967</c:v>
                </c:pt>
                <c:pt idx="385">
                  <c:v>0.29806949806949745</c:v>
                </c:pt>
                <c:pt idx="386">
                  <c:v>0.2988416988416982</c:v>
                </c:pt>
                <c:pt idx="387">
                  <c:v>0.29961389961389895</c:v>
                </c:pt>
                <c:pt idx="388">
                  <c:v>0.3003861003860997</c:v>
                </c:pt>
                <c:pt idx="389">
                  <c:v>0.30115830115830045</c:v>
                </c:pt>
                <c:pt idx="390">
                  <c:v>0.30193050193050119</c:v>
                </c:pt>
                <c:pt idx="391">
                  <c:v>0.30270270270270194</c:v>
                </c:pt>
                <c:pt idx="392">
                  <c:v>0.30347490347490269</c:v>
                </c:pt>
                <c:pt idx="393">
                  <c:v>0.30424710424710344</c:v>
                </c:pt>
                <c:pt idx="394">
                  <c:v>0.30501930501930419</c:v>
                </c:pt>
                <c:pt idx="395">
                  <c:v>0.30579150579150494</c:v>
                </c:pt>
                <c:pt idx="396">
                  <c:v>0.30656370656370568</c:v>
                </c:pt>
                <c:pt idx="397">
                  <c:v>0.30733590733590643</c:v>
                </c:pt>
                <c:pt idx="398">
                  <c:v>0.30810810810810718</c:v>
                </c:pt>
                <c:pt idx="399">
                  <c:v>0.30888030888030793</c:v>
                </c:pt>
                <c:pt idx="400">
                  <c:v>0.30965250965250868</c:v>
                </c:pt>
                <c:pt idx="401">
                  <c:v>0.31042471042470943</c:v>
                </c:pt>
                <c:pt idx="402">
                  <c:v>0.31119691119691018</c:v>
                </c:pt>
                <c:pt idx="403">
                  <c:v>0.31196911196911092</c:v>
                </c:pt>
                <c:pt idx="404">
                  <c:v>0.31274131274131167</c:v>
                </c:pt>
                <c:pt idx="405">
                  <c:v>0.31351351351351242</c:v>
                </c:pt>
                <c:pt idx="406">
                  <c:v>0.31428571428571317</c:v>
                </c:pt>
                <c:pt idx="407">
                  <c:v>0.31505791505791392</c:v>
                </c:pt>
                <c:pt idx="408">
                  <c:v>0.31583011583011467</c:v>
                </c:pt>
                <c:pt idx="409">
                  <c:v>0.31660231660231541</c:v>
                </c:pt>
                <c:pt idx="410">
                  <c:v>0.31737451737451616</c:v>
                </c:pt>
                <c:pt idx="411">
                  <c:v>0.31814671814671691</c:v>
                </c:pt>
                <c:pt idx="412">
                  <c:v>0.31891891891891766</c:v>
                </c:pt>
                <c:pt idx="413">
                  <c:v>0.31969111969111841</c:v>
                </c:pt>
                <c:pt idx="414">
                  <c:v>0.32046332046331916</c:v>
                </c:pt>
                <c:pt idx="415">
                  <c:v>0.32123552123551991</c:v>
                </c:pt>
                <c:pt idx="416">
                  <c:v>0.32200772200772065</c:v>
                </c:pt>
                <c:pt idx="417">
                  <c:v>0.3227799227799214</c:v>
                </c:pt>
                <c:pt idx="418">
                  <c:v>0.32355212355212215</c:v>
                </c:pt>
                <c:pt idx="419">
                  <c:v>0.3243243243243229</c:v>
                </c:pt>
                <c:pt idx="420">
                  <c:v>0.32509652509652365</c:v>
                </c:pt>
                <c:pt idx="421">
                  <c:v>0.3258687258687244</c:v>
                </c:pt>
                <c:pt idx="422">
                  <c:v>0.32664092664092514</c:v>
                </c:pt>
                <c:pt idx="423">
                  <c:v>0.32741312741312589</c:v>
                </c:pt>
                <c:pt idx="424">
                  <c:v>0.32818532818532664</c:v>
                </c:pt>
                <c:pt idx="425">
                  <c:v>0.32895752895752739</c:v>
                </c:pt>
                <c:pt idx="426">
                  <c:v>0.32972972972972814</c:v>
                </c:pt>
                <c:pt idx="427">
                  <c:v>0.33050193050192889</c:v>
                </c:pt>
                <c:pt idx="428">
                  <c:v>0.33127413127412964</c:v>
                </c:pt>
                <c:pt idx="429">
                  <c:v>0.33204633204633038</c:v>
                </c:pt>
                <c:pt idx="430">
                  <c:v>0.33281853281853113</c:v>
                </c:pt>
                <c:pt idx="431">
                  <c:v>0.33359073359073188</c:v>
                </c:pt>
                <c:pt idx="432">
                  <c:v>0.33436293436293263</c:v>
                </c:pt>
                <c:pt idx="433">
                  <c:v>0.33513513513513338</c:v>
                </c:pt>
                <c:pt idx="434">
                  <c:v>0.33590733590733413</c:v>
                </c:pt>
                <c:pt idx="435">
                  <c:v>0.33667953667953487</c:v>
                </c:pt>
                <c:pt idx="436">
                  <c:v>0.33745173745173562</c:v>
                </c:pt>
                <c:pt idx="437">
                  <c:v>0.33822393822393637</c:v>
                </c:pt>
                <c:pt idx="438">
                  <c:v>0.33899613899613712</c:v>
                </c:pt>
                <c:pt idx="439">
                  <c:v>0.33976833976833787</c:v>
                </c:pt>
                <c:pt idx="440">
                  <c:v>0.34054054054053862</c:v>
                </c:pt>
                <c:pt idx="441">
                  <c:v>0.34131274131273937</c:v>
                </c:pt>
                <c:pt idx="442">
                  <c:v>0.34208494208494011</c:v>
                </c:pt>
                <c:pt idx="443">
                  <c:v>0.34285714285714086</c:v>
                </c:pt>
                <c:pt idx="444">
                  <c:v>0.34362934362934161</c:v>
                </c:pt>
                <c:pt idx="445">
                  <c:v>0.34440154440154236</c:v>
                </c:pt>
                <c:pt idx="446">
                  <c:v>0.34517374517374311</c:v>
                </c:pt>
                <c:pt idx="447">
                  <c:v>0.34594594594594386</c:v>
                </c:pt>
                <c:pt idx="448">
                  <c:v>0.3467181467181446</c:v>
                </c:pt>
                <c:pt idx="449">
                  <c:v>0.34749034749034535</c:v>
                </c:pt>
                <c:pt idx="450">
                  <c:v>0.3482625482625461</c:v>
                </c:pt>
                <c:pt idx="451">
                  <c:v>0.34903474903474685</c:v>
                </c:pt>
                <c:pt idx="452">
                  <c:v>0.3498069498069476</c:v>
                </c:pt>
                <c:pt idx="453">
                  <c:v>0.35057915057914835</c:v>
                </c:pt>
                <c:pt idx="454">
                  <c:v>0.35135135135134909</c:v>
                </c:pt>
                <c:pt idx="455">
                  <c:v>0.35212355212354984</c:v>
                </c:pt>
                <c:pt idx="456">
                  <c:v>0.35289575289575059</c:v>
                </c:pt>
                <c:pt idx="457">
                  <c:v>0.35366795366795134</c:v>
                </c:pt>
                <c:pt idx="458">
                  <c:v>0.35444015444015209</c:v>
                </c:pt>
                <c:pt idx="459">
                  <c:v>0.35521235521235284</c:v>
                </c:pt>
                <c:pt idx="460">
                  <c:v>0.35598455598455359</c:v>
                </c:pt>
                <c:pt idx="461">
                  <c:v>0.35675675675675433</c:v>
                </c:pt>
                <c:pt idx="462">
                  <c:v>0.35752895752895508</c:v>
                </c:pt>
                <c:pt idx="463">
                  <c:v>0.35830115830115583</c:v>
                </c:pt>
                <c:pt idx="464">
                  <c:v>0.35907335907335658</c:v>
                </c:pt>
                <c:pt idx="465">
                  <c:v>0.35984555984555733</c:v>
                </c:pt>
                <c:pt idx="466">
                  <c:v>0.36061776061775808</c:v>
                </c:pt>
                <c:pt idx="467">
                  <c:v>0.36138996138995882</c:v>
                </c:pt>
                <c:pt idx="468">
                  <c:v>0.36216216216215957</c:v>
                </c:pt>
                <c:pt idx="469">
                  <c:v>0.36293436293436032</c:v>
                </c:pt>
                <c:pt idx="470">
                  <c:v>0.36370656370656107</c:v>
                </c:pt>
                <c:pt idx="471">
                  <c:v>0.36447876447876182</c:v>
                </c:pt>
                <c:pt idx="472">
                  <c:v>0.36525096525096257</c:v>
                </c:pt>
                <c:pt idx="473">
                  <c:v>0.36602316602316332</c:v>
                </c:pt>
                <c:pt idx="474">
                  <c:v>0.36679536679536406</c:v>
                </c:pt>
                <c:pt idx="475">
                  <c:v>0.36756756756756481</c:v>
                </c:pt>
                <c:pt idx="476">
                  <c:v>0.36833976833976556</c:v>
                </c:pt>
                <c:pt idx="477">
                  <c:v>0.36911196911196631</c:v>
                </c:pt>
                <c:pt idx="478">
                  <c:v>0.36988416988416706</c:v>
                </c:pt>
                <c:pt idx="479">
                  <c:v>0.37065637065636781</c:v>
                </c:pt>
                <c:pt idx="480">
                  <c:v>0.37142857142856855</c:v>
                </c:pt>
                <c:pt idx="481">
                  <c:v>0.3722007722007693</c:v>
                </c:pt>
                <c:pt idx="482">
                  <c:v>0.37297297297297005</c:v>
                </c:pt>
                <c:pt idx="483">
                  <c:v>0.3737451737451708</c:v>
                </c:pt>
                <c:pt idx="484">
                  <c:v>0.37451737451737155</c:v>
                </c:pt>
                <c:pt idx="485">
                  <c:v>0.3752895752895723</c:v>
                </c:pt>
                <c:pt idx="486">
                  <c:v>0.37606177606177305</c:v>
                </c:pt>
                <c:pt idx="487">
                  <c:v>0.37683397683397379</c:v>
                </c:pt>
                <c:pt idx="488">
                  <c:v>0.37760617760617454</c:v>
                </c:pt>
                <c:pt idx="489">
                  <c:v>0.37837837837837529</c:v>
                </c:pt>
                <c:pt idx="490">
                  <c:v>0.37915057915057604</c:v>
                </c:pt>
                <c:pt idx="491">
                  <c:v>0.37992277992277679</c:v>
                </c:pt>
                <c:pt idx="492">
                  <c:v>0.38069498069497754</c:v>
                </c:pt>
                <c:pt idx="493">
                  <c:v>0.38146718146717828</c:v>
                </c:pt>
                <c:pt idx="494">
                  <c:v>0.38223938223937903</c:v>
                </c:pt>
                <c:pt idx="495">
                  <c:v>0.38301158301157978</c:v>
                </c:pt>
                <c:pt idx="496">
                  <c:v>0.38378378378378053</c:v>
                </c:pt>
                <c:pt idx="497">
                  <c:v>0.38455598455598128</c:v>
                </c:pt>
                <c:pt idx="498">
                  <c:v>0.38532818532818203</c:v>
                </c:pt>
                <c:pt idx="499">
                  <c:v>0.38610038610038278</c:v>
                </c:pt>
                <c:pt idx="500">
                  <c:v>0.38687258687258352</c:v>
                </c:pt>
                <c:pt idx="501">
                  <c:v>0.38764478764478427</c:v>
                </c:pt>
                <c:pt idx="502">
                  <c:v>0.38841698841698502</c:v>
                </c:pt>
                <c:pt idx="503">
                  <c:v>0.38918918918918577</c:v>
                </c:pt>
                <c:pt idx="504">
                  <c:v>0.38996138996138652</c:v>
                </c:pt>
                <c:pt idx="505">
                  <c:v>0.39073359073358727</c:v>
                </c:pt>
                <c:pt idx="506">
                  <c:v>0.39150579150578801</c:v>
                </c:pt>
                <c:pt idx="507">
                  <c:v>0.39227799227798876</c:v>
                </c:pt>
                <c:pt idx="508">
                  <c:v>0.39305019305018951</c:v>
                </c:pt>
                <c:pt idx="509">
                  <c:v>0.39382239382239026</c:v>
                </c:pt>
                <c:pt idx="510">
                  <c:v>0.39459459459459101</c:v>
                </c:pt>
                <c:pt idx="511">
                  <c:v>0.39536679536679176</c:v>
                </c:pt>
                <c:pt idx="512">
                  <c:v>0.39613899613899251</c:v>
                </c:pt>
                <c:pt idx="513">
                  <c:v>0.39691119691119325</c:v>
                </c:pt>
                <c:pt idx="514">
                  <c:v>0.397683397683394</c:v>
                </c:pt>
                <c:pt idx="515">
                  <c:v>0.39845559845559475</c:v>
                </c:pt>
                <c:pt idx="516">
                  <c:v>0.3992277992277955</c:v>
                </c:pt>
                <c:pt idx="517">
                  <c:v>0.39999999999999625</c:v>
                </c:pt>
                <c:pt idx="518">
                  <c:v>0.400772200772197</c:v>
                </c:pt>
                <c:pt idx="519">
                  <c:v>0.40154440154439774</c:v>
                </c:pt>
                <c:pt idx="520">
                  <c:v>0.40231660231659849</c:v>
                </c:pt>
                <c:pt idx="521">
                  <c:v>0.40308880308879924</c:v>
                </c:pt>
                <c:pt idx="522">
                  <c:v>0.40386100386099999</c:v>
                </c:pt>
                <c:pt idx="523">
                  <c:v>0.40463320463320074</c:v>
                </c:pt>
                <c:pt idx="524">
                  <c:v>0.40540540540540149</c:v>
                </c:pt>
                <c:pt idx="525">
                  <c:v>0.40617760617760224</c:v>
                </c:pt>
                <c:pt idx="526">
                  <c:v>0.40694980694980298</c:v>
                </c:pt>
                <c:pt idx="527">
                  <c:v>0.40772200772200373</c:v>
                </c:pt>
                <c:pt idx="528">
                  <c:v>0.40849420849420448</c:v>
                </c:pt>
                <c:pt idx="529">
                  <c:v>0.40926640926640523</c:v>
                </c:pt>
                <c:pt idx="530">
                  <c:v>0.41003861003860598</c:v>
                </c:pt>
                <c:pt idx="531">
                  <c:v>0.41081081081080673</c:v>
                </c:pt>
                <c:pt idx="532">
                  <c:v>0.41158301158300747</c:v>
                </c:pt>
                <c:pt idx="533">
                  <c:v>0.41235521235520822</c:v>
                </c:pt>
                <c:pt idx="534">
                  <c:v>0.41312741312740897</c:v>
                </c:pt>
                <c:pt idx="535">
                  <c:v>0.41389961389960972</c:v>
                </c:pt>
                <c:pt idx="536">
                  <c:v>0.41467181467181047</c:v>
                </c:pt>
                <c:pt idx="537">
                  <c:v>0.41544401544401122</c:v>
                </c:pt>
                <c:pt idx="538">
                  <c:v>0.41621621621621196</c:v>
                </c:pt>
                <c:pt idx="539">
                  <c:v>0.41698841698841271</c:v>
                </c:pt>
                <c:pt idx="540">
                  <c:v>0.41776061776061346</c:v>
                </c:pt>
                <c:pt idx="541">
                  <c:v>0.41853281853281421</c:v>
                </c:pt>
                <c:pt idx="542">
                  <c:v>0.41930501930501496</c:v>
                </c:pt>
                <c:pt idx="543">
                  <c:v>0.42007722007721571</c:v>
                </c:pt>
                <c:pt idx="544">
                  <c:v>0.42084942084941646</c:v>
                </c:pt>
                <c:pt idx="545">
                  <c:v>0.4216216216216172</c:v>
                </c:pt>
                <c:pt idx="546">
                  <c:v>0.42239382239381795</c:v>
                </c:pt>
                <c:pt idx="547">
                  <c:v>0.4231660231660187</c:v>
                </c:pt>
                <c:pt idx="548">
                  <c:v>0.42393822393821945</c:v>
                </c:pt>
                <c:pt idx="549">
                  <c:v>0.4247104247104202</c:v>
                </c:pt>
                <c:pt idx="550">
                  <c:v>0.42548262548262095</c:v>
                </c:pt>
                <c:pt idx="551">
                  <c:v>0.42625482625482169</c:v>
                </c:pt>
                <c:pt idx="552">
                  <c:v>0.42702702702702244</c:v>
                </c:pt>
                <c:pt idx="553">
                  <c:v>0.42779922779922319</c:v>
                </c:pt>
                <c:pt idx="554">
                  <c:v>0.42857142857142394</c:v>
                </c:pt>
                <c:pt idx="555">
                  <c:v>0.42934362934362469</c:v>
                </c:pt>
                <c:pt idx="556">
                  <c:v>0.43011583011582544</c:v>
                </c:pt>
                <c:pt idx="557">
                  <c:v>0.43088803088802619</c:v>
                </c:pt>
                <c:pt idx="558">
                  <c:v>0.43166023166022693</c:v>
                </c:pt>
                <c:pt idx="559">
                  <c:v>0.43243243243242768</c:v>
                </c:pt>
                <c:pt idx="560">
                  <c:v>0.43320463320462843</c:v>
                </c:pt>
                <c:pt idx="561">
                  <c:v>0.43397683397682918</c:v>
                </c:pt>
                <c:pt idx="562">
                  <c:v>0.43474903474902993</c:v>
                </c:pt>
                <c:pt idx="563">
                  <c:v>0.43552123552123068</c:v>
                </c:pt>
                <c:pt idx="564">
                  <c:v>0.43629343629343142</c:v>
                </c:pt>
                <c:pt idx="565">
                  <c:v>0.43706563706563217</c:v>
                </c:pt>
                <c:pt idx="566">
                  <c:v>0.43783783783783292</c:v>
                </c:pt>
                <c:pt idx="567">
                  <c:v>0.43861003861003367</c:v>
                </c:pt>
                <c:pt idx="568">
                  <c:v>0.43938223938223442</c:v>
                </c:pt>
                <c:pt idx="569">
                  <c:v>0.44015444015443517</c:v>
                </c:pt>
                <c:pt idx="570">
                  <c:v>0.44092664092663592</c:v>
                </c:pt>
                <c:pt idx="571">
                  <c:v>0.44169884169883666</c:v>
                </c:pt>
                <c:pt idx="572">
                  <c:v>0.44247104247103741</c:v>
                </c:pt>
                <c:pt idx="573">
                  <c:v>0.44324324324323816</c:v>
                </c:pt>
                <c:pt idx="574">
                  <c:v>0.44401544401543891</c:v>
                </c:pt>
                <c:pt idx="575">
                  <c:v>0.44478764478763966</c:v>
                </c:pt>
                <c:pt idx="576">
                  <c:v>0.44555984555984041</c:v>
                </c:pt>
                <c:pt idx="577">
                  <c:v>0.44633204633204115</c:v>
                </c:pt>
                <c:pt idx="578">
                  <c:v>0.4471042471042419</c:v>
                </c:pt>
                <c:pt idx="579">
                  <c:v>0.44787644787644265</c:v>
                </c:pt>
                <c:pt idx="580">
                  <c:v>0.4486486486486434</c:v>
                </c:pt>
                <c:pt idx="581">
                  <c:v>0.44942084942084415</c:v>
                </c:pt>
                <c:pt idx="582">
                  <c:v>0.4501930501930449</c:v>
                </c:pt>
                <c:pt idx="583">
                  <c:v>0.45096525096524565</c:v>
                </c:pt>
                <c:pt idx="584">
                  <c:v>0.45173745173744639</c:v>
                </c:pt>
                <c:pt idx="585">
                  <c:v>0.45250965250964714</c:v>
                </c:pt>
                <c:pt idx="586">
                  <c:v>0.45328185328184789</c:v>
                </c:pt>
                <c:pt idx="587">
                  <c:v>0.45405405405404864</c:v>
                </c:pt>
                <c:pt idx="588">
                  <c:v>0.45482625482624939</c:v>
                </c:pt>
                <c:pt idx="589">
                  <c:v>0.45559845559845014</c:v>
                </c:pt>
                <c:pt idx="590">
                  <c:v>0.45637065637065088</c:v>
                </c:pt>
                <c:pt idx="591">
                  <c:v>0.45714285714285163</c:v>
                </c:pt>
                <c:pt idx="592">
                  <c:v>0.45791505791505238</c:v>
                </c:pt>
                <c:pt idx="593">
                  <c:v>0.45868725868725313</c:v>
                </c:pt>
                <c:pt idx="594">
                  <c:v>0.45945945945945388</c:v>
                </c:pt>
                <c:pt idx="595">
                  <c:v>0.46023166023165463</c:v>
                </c:pt>
                <c:pt idx="596">
                  <c:v>0.46100386100385538</c:v>
                </c:pt>
                <c:pt idx="597">
                  <c:v>0.46177606177605612</c:v>
                </c:pt>
                <c:pt idx="598">
                  <c:v>0.46254826254825687</c:v>
                </c:pt>
                <c:pt idx="599">
                  <c:v>0.46332046332045762</c:v>
                </c:pt>
                <c:pt idx="600">
                  <c:v>0.46409266409265837</c:v>
                </c:pt>
                <c:pt idx="601">
                  <c:v>0.46486486486485912</c:v>
                </c:pt>
                <c:pt idx="602">
                  <c:v>0.46563706563705987</c:v>
                </c:pt>
                <c:pt idx="603">
                  <c:v>0.46640926640926061</c:v>
                </c:pt>
                <c:pt idx="604">
                  <c:v>0.46718146718146136</c:v>
                </c:pt>
                <c:pt idx="605">
                  <c:v>0.46795366795366211</c:v>
                </c:pt>
                <c:pt idx="606">
                  <c:v>0.46872586872586286</c:v>
                </c:pt>
                <c:pt idx="607">
                  <c:v>0.46949806949806361</c:v>
                </c:pt>
                <c:pt idx="608">
                  <c:v>0.47027027027026436</c:v>
                </c:pt>
                <c:pt idx="609">
                  <c:v>0.47104247104246511</c:v>
                </c:pt>
                <c:pt idx="610">
                  <c:v>0.47181467181466585</c:v>
                </c:pt>
                <c:pt idx="611">
                  <c:v>0.4725868725868666</c:v>
                </c:pt>
                <c:pt idx="612">
                  <c:v>0.47335907335906735</c:v>
                </c:pt>
                <c:pt idx="613">
                  <c:v>0.4741312741312681</c:v>
                </c:pt>
                <c:pt idx="614">
                  <c:v>0.47490347490346885</c:v>
                </c:pt>
                <c:pt idx="615">
                  <c:v>0.4756756756756696</c:v>
                </c:pt>
                <c:pt idx="616">
                  <c:v>0.47644787644787034</c:v>
                </c:pt>
                <c:pt idx="617">
                  <c:v>0.47722007722007109</c:v>
                </c:pt>
                <c:pt idx="618">
                  <c:v>0.47799227799227184</c:v>
                </c:pt>
                <c:pt idx="619">
                  <c:v>0.47876447876447259</c:v>
                </c:pt>
                <c:pt idx="620">
                  <c:v>0.47953667953667334</c:v>
                </c:pt>
                <c:pt idx="621">
                  <c:v>0.48030888030887409</c:v>
                </c:pt>
                <c:pt idx="622">
                  <c:v>0.48108108108107484</c:v>
                </c:pt>
                <c:pt idx="623">
                  <c:v>0.48185328185327558</c:v>
                </c:pt>
                <c:pt idx="624">
                  <c:v>0.48262548262547633</c:v>
                </c:pt>
                <c:pt idx="625">
                  <c:v>0.48339768339767708</c:v>
                </c:pt>
                <c:pt idx="626">
                  <c:v>0.48416988416987783</c:v>
                </c:pt>
                <c:pt idx="627">
                  <c:v>0.48494208494207858</c:v>
                </c:pt>
                <c:pt idx="628">
                  <c:v>0.48571428571427933</c:v>
                </c:pt>
                <c:pt idx="629">
                  <c:v>0.48648648648648007</c:v>
                </c:pt>
                <c:pt idx="630">
                  <c:v>0.48725868725868082</c:v>
                </c:pt>
                <c:pt idx="631">
                  <c:v>0.48803088803088157</c:v>
                </c:pt>
                <c:pt idx="632">
                  <c:v>0.48880308880308232</c:v>
                </c:pt>
                <c:pt idx="633">
                  <c:v>0.48957528957528307</c:v>
                </c:pt>
                <c:pt idx="634">
                  <c:v>0.49034749034748382</c:v>
                </c:pt>
                <c:pt idx="635">
                  <c:v>0.49111969111968456</c:v>
                </c:pt>
                <c:pt idx="636">
                  <c:v>0.49189189189188531</c:v>
                </c:pt>
                <c:pt idx="637">
                  <c:v>0.49266409266408606</c:v>
                </c:pt>
                <c:pt idx="638">
                  <c:v>0.49343629343628681</c:v>
                </c:pt>
                <c:pt idx="639">
                  <c:v>0.49420849420848756</c:v>
                </c:pt>
                <c:pt idx="640">
                  <c:v>0.49498069498068831</c:v>
                </c:pt>
                <c:pt idx="641">
                  <c:v>0.49575289575288906</c:v>
                </c:pt>
                <c:pt idx="642">
                  <c:v>0.4965250965250898</c:v>
                </c:pt>
                <c:pt idx="643">
                  <c:v>0.49729729729729055</c:v>
                </c:pt>
                <c:pt idx="644">
                  <c:v>0.4980694980694913</c:v>
                </c:pt>
                <c:pt idx="645">
                  <c:v>0.49884169884169205</c:v>
                </c:pt>
                <c:pt idx="646">
                  <c:v>0.4996138996138928</c:v>
                </c:pt>
                <c:pt idx="647">
                  <c:v>0.50038610038609355</c:v>
                </c:pt>
                <c:pt idx="648">
                  <c:v>0.50115830115829429</c:v>
                </c:pt>
                <c:pt idx="649">
                  <c:v>0.50193050193049504</c:v>
                </c:pt>
                <c:pt idx="650">
                  <c:v>0.50270270270269579</c:v>
                </c:pt>
                <c:pt idx="651">
                  <c:v>0.50347490347489654</c:v>
                </c:pt>
                <c:pt idx="652">
                  <c:v>0.50424710424709729</c:v>
                </c:pt>
                <c:pt idx="653">
                  <c:v>0.50501930501929804</c:v>
                </c:pt>
                <c:pt idx="654">
                  <c:v>0.50579150579149879</c:v>
                </c:pt>
                <c:pt idx="655">
                  <c:v>0.50656370656369953</c:v>
                </c:pt>
                <c:pt idx="656">
                  <c:v>0.50733590733590028</c:v>
                </c:pt>
                <c:pt idx="657">
                  <c:v>0.50810810810810103</c:v>
                </c:pt>
                <c:pt idx="658">
                  <c:v>0.50888030888030178</c:v>
                </c:pt>
                <c:pt idx="659">
                  <c:v>0.50965250965250253</c:v>
                </c:pt>
                <c:pt idx="660">
                  <c:v>0.51042471042470328</c:v>
                </c:pt>
                <c:pt idx="661">
                  <c:v>0.51119691119690402</c:v>
                </c:pt>
                <c:pt idx="662">
                  <c:v>0.51196911196910477</c:v>
                </c:pt>
                <c:pt idx="663">
                  <c:v>0.51274131274130552</c:v>
                </c:pt>
                <c:pt idx="664">
                  <c:v>0.51351351351350627</c:v>
                </c:pt>
                <c:pt idx="665">
                  <c:v>0.51428571428570702</c:v>
                </c:pt>
                <c:pt idx="666">
                  <c:v>0.51505791505790777</c:v>
                </c:pt>
                <c:pt idx="667">
                  <c:v>0.51583011583010852</c:v>
                </c:pt>
                <c:pt idx="668">
                  <c:v>0.51660231660230926</c:v>
                </c:pt>
                <c:pt idx="669">
                  <c:v>0.51737451737451001</c:v>
                </c:pt>
                <c:pt idx="670">
                  <c:v>0.51814671814671076</c:v>
                </c:pt>
                <c:pt idx="671">
                  <c:v>0.51891891891891151</c:v>
                </c:pt>
                <c:pt idx="672">
                  <c:v>0.51969111969111226</c:v>
                </c:pt>
                <c:pt idx="673">
                  <c:v>0.52046332046331301</c:v>
                </c:pt>
                <c:pt idx="674">
                  <c:v>0.52123552123551375</c:v>
                </c:pt>
                <c:pt idx="675">
                  <c:v>0.5220077220077145</c:v>
                </c:pt>
                <c:pt idx="676">
                  <c:v>0.52277992277991525</c:v>
                </c:pt>
                <c:pt idx="677">
                  <c:v>0.523552123552116</c:v>
                </c:pt>
                <c:pt idx="678">
                  <c:v>0.52432432432431675</c:v>
                </c:pt>
                <c:pt idx="679">
                  <c:v>0.5250965250965175</c:v>
                </c:pt>
                <c:pt idx="680">
                  <c:v>0.52586872586871825</c:v>
                </c:pt>
                <c:pt idx="681">
                  <c:v>0.52664092664091899</c:v>
                </c:pt>
                <c:pt idx="682">
                  <c:v>0.52741312741311974</c:v>
                </c:pt>
                <c:pt idx="683">
                  <c:v>0.52818532818532049</c:v>
                </c:pt>
                <c:pt idx="684">
                  <c:v>0.52895752895752124</c:v>
                </c:pt>
                <c:pt idx="685">
                  <c:v>0.52972972972972199</c:v>
                </c:pt>
                <c:pt idx="686">
                  <c:v>0.53050193050192274</c:v>
                </c:pt>
                <c:pt idx="687">
                  <c:v>0.53127413127412348</c:v>
                </c:pt>
                <c:pt idx="688">
                  <c:v>0.53204633204632423</c:v>
                </c:pt>
                <c:pt idx="689">
                  <c:v>0.53281853281852498</c:v>
                </c:pt>
                <c:pt idx="690">
                  <c:v>0.53359073359072573</c:v>
                </c:pt>
                <c:pt idx="691">
                  <c:v>0.53436293436292648</c:v>
                </c:pt>
                <c:pt idx="692">
                  <c:v>0.53513513513512723</c:v>
                </c:pt>
                <c:pt idx="693">
                  <c:v>0.53590733590732798</c:v>
                </c:pt>
                <c:pt idx="694">
                  <c:v>0.53667953667952872</c:v>
                </c:pt>
                <c:pt idx="695">
                  <c:v>0.53745173745172947</c:v>
                </c:pt>
                <c:pt idx="696">
                  <c:v>0.53822393822393022</c:v>
                </c:pt>
                <c:pt idx="697">
                  <c:v>0.53899613899613097</c:v>
                </c:pt>
                <c:pt idx="698">
                  <c:v>0.53976833976833172</c:v>
                </c:pt>
                <c:pt idx="699">
                  <c:v>0.54054054054053247</c:v>
                </c:pt>
                <c:pt idx="700">
                  <c:v>0.54131274131273321</c:v>
                </c:pt>
                <c:pt idx="701">
                  <c:v>0.54208494208493396</c:v>
                </c:pt>
                <c:pt idx="702">
                  <c:v>0.54285714285713471</c:v>
                </c:pt>
                <c:pt idx="703">
                  <c:v>0.54362934362933546</c:v>
                </c:pt>
                <c:pt idx="704">
                  <c:v>0.54440154440153621</c:v>
                </c:pt>
                <c:pt idx="705">
                  <c:v>0.54517374517373696</c:v>
                </c:pt>
                <c:pt idx="706">
                  <c:v>0.54594594594593771</c:v>
                </c:pt>
                <c:pt idx="707">
                  <c:v>0.54671814671813845</c:v>
                </c:pt>
                <c:pt idx="708">
                  <c:v>0.5474903474903392</c:v>
                </c:pt>
                <c:pt idx="709">
                  <c:v>0.54826254826253995</c:v>
                </c:pt>
                <c:pt idx="710">
                  <c:v>0.5490347490347407</c:v>
                </c:pt>
                <c:pt idx="711">
                  <c:v>0.54980694980694145</c:v>
                </c:pt>
                <c:pt idx="712">
                  <c:v>0.5505791505791422</c:v>
                </c:pt>
                <c:pt idx="713">
                  <c:v>0.55135135135134294</c:v>
                </c:pt>
                <c:pt idx="714">
                  <c:v>0.55212355212354369</c:v>
                </c:pt>
                <c:pt idx="715">
                  <c:v>0.55289575289574444</c:v>
                </c:pt>
                <c:pt idx="716">
                  <c:v>0.55366795366794519</c:v>
                </c:pt>
                <c:pt idx="717">
                  <c:v>0.55444015444014594</c:v>
                </c:pt>
                <c:pt idx="718">
                  <c:v>0.55521235521234669</c:v>
                </c:pt>
                <c:pt idx="719">
                  <c:v>0.55598455598454743</c:v>
                </c:pt>
                <c:pt idx="720">
                  <c:v>0.55675675675674818</c:v>
                </c:pt>
                <c:pt idx="721">
                  <c:v>0.55752895752894893</c:v>
                </c:pt>
                <c:pt idx="722">
                  <c:v>0.55830115830114968</c:v>
                </c:pt>
                <c:pt idx="723">
                  <c:v>0.55907335907335043</c:v>
                </c:pt>
                <c:pt idx="724">
                  <c:v>0.55984555984555118</c:v>
                </c:pt>
                <c:pt idx="725">
                  <c:v>0.56061776061775193</c:v>
                </c:pt>
                <c:pt idx="726">
                  <c:v>0.56138996138995267</c:v>
                </c:pt>
                <c:pt idx="727">
                  <c:v>0.56216216216215342</c:v>
                </c:pt>
                <c:pt idx="728">
                  <c:v>0.56293436293435417</c:v>
                </c:pt>
                <c:pt idx="729">
                  <c:v>0.56370656370655492</c:v>
                </c:pt>
                <c:pt idx="730">
                  <c:v>0.56447876447875567</c:v>
                </c:pt>
                <c:pt idx="731">
                  <c:v>0.56525096525095642</c:v>
                </c:pt>
                <c:pt idx="732">
                  <c:v>0.56602316602315716</c:v>
                </c:pt>
                <c:pt idx="733">
                  <c:v>0.56679536679535791</c:v>
                </c:pt>
                <c:pt idx="734">
                  <c:v>0.56756756756755866</c:v>
                </c:pt>
                <c:pt idx="735">
                  <c:v>0.56833976833975941</c:v>
                </c:pt>
                <c:pt idx="736">
                  <c:v>0.56911196911196016</c:v>
                </c:pt>
                <c:pt idx="737">
                  <c:v>0.56988416988416091</c:v>
                </c:pt>
                <c:pt idx="738">
                  <c:v>0.57065637065636166</c:v>
                </c:pt>
                <c:pt idx="739">
                  <c:v>0.5714285714285624</c:v>
                </c:pt>
                <c:pt idx="740">
                  <c:v>0.57220077220076315</c:v>
                </c:pt>
                <c:pt idx="741">
                  <c:v>0.5729729729729639</c:v>
                </c:pt>
                <c:pt idx="742">
                  <c:v>0.57374517374516465</c:v>
                </c:pt>
                <c:pt idx="743">
                  <c:v>0.5745173745173654</c:v>
                </c:pt>
                <c:pt idx="744">
                  <c:v>0.57528957528956615</c:v>
                </c:pt>
                <c:pt idx="745">
                  <c:v>0.57606177606176689</c:v>
                </c:pt>
                <c:pt idx="746">
                  <c:v>0.57683397683396764</c:v>
                </c:pt>
                <c:pt idx="747">
                  <c:v>0.57760617760616839</c:v>
                </c:pt>
                <c:pt idx="748">
                  <c:v>0.57837837837836914</c:v>
                </c:pt>
                <c:pt idx="749">
                  <c:v>0.57915057915056989</c:v>
                </c:pt>
                <c:pt idx="750">
                  <c:v>0.57992277992277064</c:v>
                </c:pt>
                <c:pt idx="751">
                  <c:v>0.58069498069497139</c:v>
                </c:pt>
                <c:pt idx="752">
                  <c:v>0.58146718146717213</c:v>
                </c:pt>
                <c:pt idx="753">
                  <c:v>0.58223938223937288</c:v>
                </c:pt>
                <c:pt idx="754">
                  <c:v>0.58301158301157363</c:v>
                </c:pt>
                <c:pt idx="755">
                  <c:v>0.58378378378377438</c:v>
                </c:pt>
                <c:pt idx="756">
                  <c:v>0.58455598455597513</c:v>
                </c:pt>
                <c:pt idx="757">
                  <c:v>0.58532818532817588</c:v>
                </c:pt>
                <c:pt idx="758">
                  <c:v>0.58610038610037662</c:v>
                </c:pt>
                <c:pt idx="759">
                  <c:v>0.58687258687257737</c:v>
                </c:pt>
                <c:pt idx="760">
                  <c:v>0.58764478764477812</c:v>
                </c:pt>
                <c:pt idx="761">
                  <c:v>0.58841698841697887</c:v>
                </c:pt>
                <c:pt idx="762">
                  <c:v>0.58918918918917962</c:v>
                </c:pt>
                <c:pt idx="763">
                  <c:v>0.58996138996138037</c:v>
                </c:pt>
                <c:pt idx="764">
                  <c:v>0.59073359073358112</c:v>
                </c:pt>
                <c:pt idx="765">
                  <c:v>0.59150579150578186</c:v>
                </c:pt>
                <c:pt idx="766">
                  <c:v>0.59227799227798261</c:v>
                </c:pt>
                <c:pt idx="767">
                  <c:v>0.59305019305018336</c:v>
                </c:pt>
                <c:pt idx="768">
                  <c:v>0.59382239382238411</c:v>
                </c:pt>
                <c:pt idx="769">
                  <c:v>0.59459459459458486</c:v>
                </c:pt>
                <c:pt idx="770">
                  <c:v>0.59536679536678561</c:v>
                </c:pt>
                <c:pt idx="771">
                  <c:v>0.59613899613898635</c:v>
                </c:pt>
                <c:pt idx="772">
                  <c:v>0.5969111969111871</c:v>
                </c:pt>
                <c:pt idx="773">
                  <c:v>0.59768339768338785</c:v>
                </c:pt>
                <c:pt idx="774">
                  <c:v>0.5984555984555886</c:v>
                </c:pt>
                <c:pt idx="775">
                  <c:v>0.59922779922778935</c:v>
                </c:pt>
                <c:pt idx="776">
                  <c:v>0.5999999999999901</c:v>
                </c:pt>
                <c:pt idx="777">
                  <c:v>0.60077220077219085</c:v>
                </c:pt>
                <c:pt idx="778">
                  <c:v>0.60154440154439159</c:v>
                </c:pt>
                <c:pt idx="779">
                  <c:v>0.60231660231659234</c:v>
                </c:pt>
                <c:pt idx="780">
                  <c:v>0.60308880308879309</c:v>
                </c:pt>
                <c:pt idx="781">
                  <c:v>0.60386100386099384</c:v>
                </c:pt>
                <c:pt idx="782">
                  <c:v>0.60463320463319459</c:v>
                </c:pt>
                <c:pt idx="783">
                  <c:v>0.60540540540539534</c:v>
                </c:pt>
                <c:pt idx="784">
                  <c:v>0.60617760617759608</c:v>
                </c:pt>
                <c:pt idx="785">
                  <c:v>0.60694980694979683</c:v>
                </c:pt>
                <c:pt idx="786">
                  <c:v>0.60772200772199758</c:v>
                </c:pt>
                <c:pt idx="787">
                  <c:v>0.60849420849419833</c:v>
                </c:pt>
                <c:pt idx="788">
                  <c:v>0.60926640926639908</c:v>
                </c:pt>
                <c:pt idx="789">
                  <c:v>0.61003861003859983</c:v>
                </c:pt>
                <c:pt idx="790">
                  <c:v>0.61081081081080058</c:v>
                </c:pt>
                <c:pt idx="791">
                  <c:v>0.61158301158300132</c:v>
                </c:pt>
                <c:pt idx="792">
                  <c:v>0.61235521235520207</c:v>
                </c:pt>
                <c:pt idx="793">
                  <c:v>0.61312741312740282</c:v>
                </c:pt>
                <c:pt idx="794">
                  <c:v>0.61389961389960357</c:v>
                </c:pt>
                <c:pt idx="795">
                  <c:v>0.61467181467180432</c:v>
                </c:pt>
                <c:pt idx="796">
                  <c:v>0.61544401544400507</c:v>
                </c:pt>
                <c:pt idx="797">
                  <c:v>0.61621621621620581</c:v>
                </c:pt>
                <c:pt idx="798">
                  <c:v>0.61698841698840656</c:v>
                </c:pt>
                <c:pt idx="799">
                  <c:v>0.61776061776060731</c:v>
                </c:pt>
                <c:pt idx="800">
                  <c:v>0.61853281853280806</c:v>
                </c:pt>
                <c:pt idx="801">
                  <c:v>0.61930501930500881</c:v>
                </c:pt>
                <c:pt idx="802">
                  <c:v>0.62007722007720956</c:v>
                </c:pt>
                <c:pt idx="803">
                  <c:v>0.62084942084941031</c:v>
                </c:pt>
                <c:pt idx="804">
                  <c:v>0.62162162162161105</c:v>
                </c:pt>
                <c:pt idx="805">
                  <c:v>0.6223938223938118</c:v>
                </c:pt>
                <c:pt idx="806">
                  <c:v>0.62316602316601255</c:v>
                </c:pt>
                <c:pt idx="807">
                  <c:v>0.6239382239382133</c:v>
                </c:pt>
                <c:pt idx="808">
                  <c:v>0.62471042471041405</c:v>
                </c:pt>
                <c:pt idx="809">
                  <c:v>0.6254826254826148</c:v>
                </c:pt>
                <c:pt idx="810">
                  <c:v>0.62625482625481554</c:v>
                </c:pt>
                <c:pt idx="811">
                  <c:v>0.62702702702701629</c:v>
                </c:pt>
                <c:pt idx="812">
                  <c:v>0.62779922779921704</c:v>
                </c:pt>
                <c:pt idx="813">
                  <c:v>0.62857142857141779</c:v>
                </c:pt>
                <c:pt idx="814">
                  <c:v>0.62934362934361854</c:v>
                </c:pt>
                <c:pt idx="815">
                  <c:v>0.63011583011581929</c:v>
                </c:pt>
                <c:pt idx="816">
                  <c:v>0.63088803088802003</c:v>
                </c:pt>
                <c:pt idx="817">
                  <c:v>0.63166023166022078</c:v>
                </c:pt>
                <c:pt idx="818">
                  <c:v>0.63243243243242153</c:v>
                </c:pt>
                <c:pt idx="819">
                  <c:v>0.63320463320462228</c:v>
                </c:pt>
                <c:pt idx="820">
                  <c:v>0.63397683397682303</c:v>
                </c:pt>
                <c:pt idx="821">
                  <c:v>0.63474903474902378</c:v>
                </c:pt>
                <c:pt idx="822">
                  <c:v>0.63552123552122453</c:v>
                </c:pt>
                <c:pt idx="823">
                  <c:v>0.63629343629342527</c:v>
                </c:pt>
                <c:pt idx="824">
                  <c:v>0.63706563706562602</c:v>
                </c:pt>
                <c:pt idx="825">
                  <c:v>0.63783783783782677</c:v>
                </c:pt>
                <c:pt idx="826">
                  <c:v>0.63861003861002752</c:v>
                </c:pt>
                <c:pt idx="827">
                  <c:v>0.63938223938222827</c:v>
                </c:pt>
                <c:pt idx="828">
                  <c:v>0.64015444015442902</c:v>
                </c:pt>
                <c:pt idx="829">
                  <c:v>0.64092664092662976</c:v>
                </c:pt>
                <c:pt idx="830">
                  <c:v>0.64169884169883051</c:v>
                </c:pt>
                <c:pt idx="831">
                  <c:v>0.64247104247103126</c:v>
                </c:pt>
                <c:pt idx="832">
                  <c:v>0.64324324324323201</c:v>
                </c:pt>
                <c:pt idx="833">
                  <c:v>0.64401544401543276</c:v>
                </c:pt>
                <c:pt idx="834">
                  <c:v>0.64478764478763351</c:v>
                </c:pt>
                <c:pt idx="835">
                  <c:v>0.64555984555983426</c:v>
                </c:pt>
                <c:pt idx="836">
                  <c:v>0.646332046332035</c:v>
                </c:pt>
                <c:pt idx="837">
                  <c:v>0.64710424710423575</c:v>
                </c:pt>
                <c:pt idx="838">
                  <c:v>0.6478764478764365</c:v>
                </c:pt>
                <c:pt idx="839">
                  <c:v>0.64864864864863725</c:v>
                </c:pt>
                <c:pt idx="840">
                  <c:v>0.649420849420838</c:v>
                </c:pt>
                <c:pt idx="841">
                  <c:v>0.65019305019303875</c:v>
                </c:pt>
                <c:pt idx="842">
                  <c:v>0.65096525096523949</c:v>
                </c:pt>
                <c:pt idx="843">
                  <c:v>0.65173745173744024</c:v>
                </c:pt>
                <c:pt idx="844">
                  <c:v>0.65250965250964099</c:v>
                </c:pt>
                <c:pt idx="845">
                  <c:v>0.65328185328184174</c:v>
                </c:pt>
                <c:pt idx="846">
                  <c:v>0.65405405405404249</c:v>
                </c:pt>
                <c:pt idx="847">
                  <c:v>0.65482625482624324</c:v>
                </c:pt>
                <c:pt idx="848">
                  <c:v>0.65559845559844399</c:v>
                </c:pt>
                <c:pt idx="849">
                  <c:v>0.65637065637064473</c:v>
                </c:pt>
                <c:pt idx="850">
                  <c:v>0.65714285714284548</c:v>
                </c:pt>
                <c:pt idx="851">
                  <c:v>0.65791505791504623</c:v>
                </c:pt>
                <c:pt idx="852">
                  <c:v>0.65868725868724698</c:v>
                </c:pt>
                <c:pt idx="853">
                  <c:v>0.65945945945944773</c:v>
                </c:pt>
                <c:pt idx="854">
                  <c:v>0.66023166023164848</c:v>
                </c:pt>
                <c:pt idx="855">
                  <c:v>0.66100386100384922</c:v>
                </c:pt>
                <c:pt idx="856">
                  <c:v>0.66177606177604997</c:v>
                </c:pt>
                <c:pt idx="857">
                  <c:v>0.66254826254825072</c:v>
                </c:pt>
                <c:pt idx="858">
                  <c:v>0.66332046332045147</c:v>
                </c:pt>
                <c:pt idx="859">
                  <c:v>0.66409266409265222</c:v>
                </c:pt>
                <c:pt idx="860">
                  <c:v>0.66486486486485297</c:v>
                </c:pt>
                <c:pt idx="861">
                  <c:v>0.66563706563705372</c:v>
                </c:pt>
                <c:pt idx="862">
                  <c:v>0.66640926640925446</c:v>
                </c:pt>
                <c:pt idx="863">
                  <c:v>0.66718146718145521</c:v>
                </c:pt>
                <c:pt idx="864">
                  <c:v>0.66795366795365596</c:v>
                </c:pt>
                <c:pt idx="865">
                  <c:v>0.66872586872585671</c:v>
                </c:pt>
                <c:pt idx="866">
                  <c:v>0.66949806949805746</c:v>
                </c:pt>
                <c:pt idx="867">
                  <c:v>0.67027027027025821</c:v>
                </c:pt>
                <c:pt idx="868">
                  <c:v>0.67104247104245895</c:v>
                </c:pt>
                <c:pt idx="869">
                  <c:v>0.6718146718146597</c:v>
                </c:pt>
                <c:pt idx="870">
                  <c:v>0.67258687258686045</c:v>
                </c:pt>
                <c:pt idx="871">
                  <c:v>0.6733590733590612</c:v>
                </c:pt>
                <c:pt idx="872">
                  <c:v>0.67413127413126195</c:v>
                </c:pt>
                <c:pt idx="873">
                  <c:v>0.6749034749034627</c:v>
                </c:pt>
                <c:pt idx="874">
                  <c:v>0.67567567567566345</c:v>
                </c:pt>
                <c:pt idx="875">
                  <c:v>0.67644787644786419</c:v>
                </c:pt>
                <c:pt idx="876">
                  <c:v>0.67722007722006494</c:v>
                </c:pt>
                <c:pt idx="877">
                  <c:v>0.67799227799226569</c:v>
                </c:pt>
                <c:pt idx="878">
                  <c:v>0.67876447876446644</c:v>
                </c:pt>
                <c:pt idx="879">
                  <c:v>0.67953667953666719</c:v>
                </c:pt>
                <c:pt idx="880">
                  <c:v>0.68030888030886794</c:v>
                </c:pt>
                <c:pt idx="881">
                  <c:v>0.68108108108106868</c:v>
                </c:pt>
                <c:pt idx="882">
                  <c:v>0.68185328185326943</c:v>
                </c:pt>
                <c:pt idx="883">
                  <c:v>0.68262548262547018</c:v>
                </c:pt>
                <c:pt idx="884">
                  <c:v>0.68339768339767093</c:v>
                </c:pt>
                <c:pt idx="885">
                  <c:v>0.68416988416987168</c:v>
                </c:pt>
                <c:pt idx="886">
                  <c:v>0.68494208494207243</c:v>
                </c:pt>
                <c:pt idx="887">
                  <c:v>0.68571428571427318</c:v>
                </c:pt>
                <c:pt idx="888">
                  <c:v>0.68648648648647392</c:v>
                </c:pt>
                <c:pt idx="889">
                  <c:v>0.68725868725867467</c:v>
                </c:pt>
                <c:pt idx="890">
                  <c:v>0.68803088803087542</c:v>
                </c:pt>
                <c:pt idx="891">
                  <c:v>0.68880308880307617</c:v>
                </c:pt>
                <c:pt idx="892">
                  <c:v>0.68957528957527692</c:v>
                </c:pt>
                <c:pt idx="893">
                  <c:v>0.69034749034747767</c:v>
                </c:pt>
                <c:pt idx="894">
                  <c:v>0.69111969111967841</c:v>
                </c:pt>
                <c:pt idx="895">
                  <c:v>0.69189189189187916</c:v>
                </c:pt>
                <c:pt idx="896">
                  <c:v>0.69266409266407991</c:v>
                </c:pt>
                <c:pt idx="897">
                  <c:v>0.69343629343628066</c:v>
                </c:pt>
                <c:pt idx="898">
                  <c:v>0.69420849420848141</c:v>
                </c:pt>
                <c:pt idx="899">
                  <c:v>0.69498069498068216</c:v>
                </c:pt>
                <c:pt idx="900">
                  <c:v>0.69575289575288291</c:v>
                </c:pt>
                <c:pt idx="901">
                  <c:v>0.69652509652508365</c:v>
                </c:pt>
                <c:pt idx="902">
                  <c:v>0.6972972972972844</c:v>
                </c:pt>
                <c:pt idx="903">
                  <c:v>0.69806949806948515</c:v>
                </c:pt>
                <c:pt idx="904">
                  <c:v>0.6988416988416859</c:v>
                </c:pt>
                <c:pt idx="905">
                  <c:v>0.69961389961388665</c:v>
                </c:pt>
                <c:pt idx="906">
                  <c:v>0.7003861003860874</c:v>
                </c:pt>
                <c:pt idx="907">
                  <c:v>0.70115830115828814</c:v>
                </c:pt>
                <c:pt idx="908">
                  <c:v>0.70193050193048889</c:v>
                </c:pt>
                <c:pt idx="909">
                  <c:v>0.70270270270268964</c:v>
                </c:pt>
                <c:pt idx="910">
                  <c:v>0.70347490347489039</c:v>
                </c:pt>
                <c:pt idx="911">
                  <c:v>0.70424710424709114</c:v>
                </c:pt>
                <c:pt idx="912">
                  <c:v>0.70501930501929189</c:v>
                </c:pt>
                <c:pt idx="913">
                  <c:v>0.70579150579149263</c:v>
                </c:pt>
                <c:pt idx="914">
                  <c:v>0.70656370656369338</c:v>
                </c:pt>
                <c:pt idx="915">
                  <c:v>0.70733590733589413</c:v>
                </c:pt>
                <c:pt idx="916">
                  <c:v>0.70810810810809488</c:v>
                </c:pt>
                <c:pt idx="917">
                  <c:v>0.70888030888029563</c:v>
                </c:pt>
                <c:pt idx="918">
                  <c:v>0.70965250965249638</c:v>
                </c:pt>
                <c:pt idx="919">
                  <c:v>0.71042471042469713</c:v>
                </c:pt>
                <c:pt idx="920">
                  <c:v>0.71119691119689787</c:v>
                </c:pt>
                <c:pt idx="921">
                  <c:v>0.71196911196909862</c:v>
                </c:pt>
                <c:pt idx="922">
                  <c:v>0.71274131274129937</c:v>
                </c:pt>
                <c:pt idx="923">
                  <c:v>0.71351351351350012</c:v>
                </c:pt>
                <c:pt idx="924">
                  <c:v>0.71428571428570087</c:v>
                </c:pt>
                <c:pt idx="925">
                  <c:v>0.71505791505790162</c:v>
                </c:pt>
                <c:pt idx="926">
                  <c:v>0.71583011583010236</c:v>
                </c:pt>
                <c:pt idx="927">
                  <c:v>0.71660231660230311</c:v>
                </c:pt>
                <c:pt idx="928">
                  <c:v>0.71737451737450386</c:v>
                </c:pt>
                <c:pt idx="929">
                  <c:v>0.71814671814670461</c:v>
                </c:pt>
                <c:pt idx="930">
                  <c:v>0.71891891891890536</c:v>
                </c:pt>
                <c:pt idx="931">
                  <c:v>0.71969111969110611</c:v>
                </c:pt>
                <c:pt idx="932">
                  <c:v>0.72046332046330686</c:v>
                </c:pt>
                <c:pt idx="933">
                  <c:v>0.7212355212355076</c:v>
                </c:pt>
                <c:pt idx="934">
                  <c:v>0.72200772200770835</c:v>
                </c:pt>
                <c:pt idx="935">
                  <c:v>0.7227799227799091</c:v>
                </c:pt>
                <c:pt idx="936">
                  <c:v>0.72355212355210985</c:v>
                </c:pt>
                <c:pt idx="937">
                  <c:v>0.7243243243243106</c:v>
                </c:pt>
                <c:pt idx="938">
                  <c:v>0.72509652509651135</c:v>
                </c:pt>
                <c:pt idx="939">
                  <c:v>0.72586872586871209</c:v>
                </c:pt>
                <c:pt idx="940">
                  <c:v>0.72664092664091284</c:v>
                </c:pt>
                <c:pt idx="941">
                  <c:v>0.72741312741311359</c:v>
                </c:pt>
                <c:pt idx="942">
                  <c:v>0.72818532818531434</c:v>
                </c:pt>
                <c:pt idx="943">
                  <c:v>0.72895752895751509</c:v>
                </c:pt>
                <c:pt idx="944">
                  <c:v>0.72972972972971584</c:v>
                </c:pt>
                <c:pt idx="945">
                  <c:v>0.73050193050191659</c:v>
                </c:pt>
                <c:pt idx="946">
                  <c:v>0.73127413127411733</c:v>
                </c:pt>
                <c:pt idx="947">
                  <c:v>0.73204633204631808</c:v>
                </c:pt>
                <c:pt idx="948">
                  <c:v>0.73281853281851883</c:v>
                </c:pt>
                <c:pt idx="949">
                  <c:v>0.73359073359071958</c:v>
                </c:pt>
                <c:pt idx="950">
                  <c:v>0.73436293436292033</c:v>
                </c:pt>
                <c:pt idx="951">
                  <c:v>0.73513513513512108</c:v>
                </c:pt>
                <c:pt idx="952">
                  <c:v>0.73590733590732182</c:v>
                </c:pt>
                <c:pt idx="953">
                  <c:v>0.73667953667952257</c:v>
                </c:pt>
                <c:pt idx="954">
                  <c:v>0.73745173745172332</c:v>
                </c:pt>
                <c:pt idx="955">
                  <c:v>0.73822393822392407</c:v>
                </c:pt>
                <c:pt idx="956">
                  <c:v>0.73899613899612482</c:v>
                </c:pt>
                <c:pt idx="957">
                  <c:v>0.73976833976832557</c:v>
                </c:pt>
                <c:pt idx="958">
                  <c:v>0.74054054054052632</c:v>
                </c:pt>
                <c:pt idx="959">
                  <c:v>0.74131274131272706</c:v>
                </c:pt>
                <c:pt idx="960">
                  <c:v>0.74208494208492781</c:v>
                </c:pt>
                <c:pt idx="961">
                  <c:v>0.74285714285712856</c:v>
                </c:pt>
                <c:pt idx="962">
                  <c:v>0.74362934362932931</c:v>
                </c:pt>
                <c:pt idx="963">
                  <c:v>0.74440154440153006</c:v>
                </c:pt>
                <c:pt idx="964">
                  <c:v>0.74517374517373081</c:v>
                </c:pt>
                <c:pt idx="965">
                  <c:v>0.74594594594593155</c:v>
                </c:pt>
                <c:pt idx="966">
                  <c:v>0.7467181467181323</c:v>
                </c:pt>
                <c:pt idx="967">
                  <c:v>0.74749034749033305</c:v>
                </c:pt>
                <c:pt idx="968">
                  <c:v>0.7482625482625338</c:v>
                </c:pt>
                <c:pt idx="969">
                  <c:v>0.74903474903473455</c:v>
                </c:pt>
                <c:pt idx="970">
                  <c:v>0.7498069498069353</c:v>
                </c:pt>
                <c:pt idx="971">
                  <c:v>0.75057915057913605</c:v>
                </c:pt>
                <c:pt idx="972">
                  <c:v>0.75135135135133679</c:v>
                </c:pt>
                <c:pt idx="973">
                  <c:v>0.75212355212353754</c:v>
                </c:pt>
                <c:pt idx="974">
                  <c:v>0.75289575289573829</c:v>
                </c:pt>
                <c:pt idx="975">
                  <c:v>0.75366795366793904</c:v>
                </c:pt>
                <c:pt idx="976">
                  <c:v>0.75444015444013979</c:v>
                </c:pt>
                <c:pt idx="977">
                  <c:v>0.75521235521234054</c:v>
                </c:pt>
                <c:pt idx="978">
                  <c:v>0.75598455598454128</c:v>
                </c:pt>
                <c:pt idx="979">
                  <c:v>0.75675675675674203</c:v>
                </c:pt>
                <c:pt idx="980">
                  <c:v>0.75752895752894278</c:v>
                </c:pt>
                <c:pt idx="981">
                  <c:v>0.75830115830114353</c:v>
                </c:pt>
                <c:pt idx="982">
                  <c:v>0.75907335907334428</c:v>
                </c:pt>
                <c:pt idx="983">
                  <c:v>0.75984555984554503</c:v>
                </c:pt>
                <c:pt idx="984">
                  <c:v>0.76061776061774578</c:v>
                </c:pt>
                <c:pt idx="985">
                  <c:v>0.76138996138994652</c:v>
                </c:pt>
                <c:pt idx="986">
                  <c:v>0.76216216216214727</c:v>
                </c:pt>
                <c:pt idx="987">
                  <c:v>0.76293436293434802</c:v>
                </c:pt>
                <c:pt idx="988">
                  <c:v>0.76370656370654877</c:v>
                </c:pt>
                <c:pt idx="989">
                  <c:v>0.76447876447874952</c:v>
                </c:pt>
                <c:pt idx="990">
                  <c:v>0.76525096525095027</c:v>
                </c:pt>
                <c:pt idx="991">
                  <c:v>0.76602316602315101</c:v>
                </c:pt>
                <c:pt idx="992">
                  <c:v>0.76679536679535176</c:v>
                </c:pt>
                <c:pt idx="993">
                  <c:v>0.76756756756755251</c:v>
                </c:pt>
                <c:pt idx="994">
                  <c:v>0.76833976833975326</c:v>
                </c:pt>
                <c:pt idx="995">
                  <c:v>0.76911196911195401</c:v>
                </c:pt>
                <c:pt idx="996">
                  <c:v>0.76988416988415476</c:v>
                </c:pt>
                <c:pt idx="997">
                  <c:v>0.7706563706563555</c:v>
                </c:pt>
                <c:pt idx="998">
                  <c:v>0.77142857142855625</c:v>
                </c:pt>
                <c:pt idx="999">
                  <c:v>0.772200772200757</c:v>
                </c:pt>
                <c:pt idx="1000">
                  <c:v>0.77297297297295775</c:v>
                </c:pt>
                <c:pt idx="1001">
                  <c:v>0.7737451737451585</c:v>
                </c:pt>
                <c:pt idx="1002">
                  <c:v>0.77451737451735925</c:v>
                </c:pt>
                <c:pt idx="1003">
                  <c:v>0.77528957528956</c:v>
                </c:pt>
                <c:pt idx="1004">
                  <c:v>0.77606177606176074</c:v>
                </c:pt>
                <c:pt idx="1005">
                  <c:v>0.77683397683396149</c:v>
                </c:pt>
                <c:pt idx="1006">
                  <c:v>0.77760617760616224</c:v>
                </c:pt>
                <c:pt idx="1007">
                  <c:v>0.77837837837836299</c:v>
                </c:pt>
                <c:pt idx="1008">
                  <c:v>0.77915057915056374</c:v>
                </c:pt>
                <c:pt idx="1009">
                  <c:v>0.77992277992276449</c:v>
                </c:pt>
                <c:pt idx="1010">
                  <c:v>0.78069498069496523</c:v>
                </c:pt>
                <c:pt idx="1011">
                  <c:v>0.78146718146716598</c:v>
                </c:pt>
                <c:pt idx="1012">
                  <c:v>0.78223938223936673</c:v>
                </c:pt>
                <c:pt idx="1013">
                  <c:v>0.78301158301156748</c:v>
                </c:pt>
                <c:pt idx="1014">
                  <c:v>0.78378378378376823</c:v>
                </c:pt>
                <c:pt idx="1015">
                  <c:v>0.78455598455596898</c:v>
                </c:pt>
                <c:pt idx="1016">
                  <c:v>0.78532818532816973</c:v>
                </c:pt>
                <c:pt idx="1017">
                  <c:v>0.78610038610037047</c:v>
                </c:pt>
                <c:pt idx="1018">
                  <c:v>0.78687258687257122</c:v>
                </c:pt>
                <c:pt idx="1019">
                  <c:v>0.78764478764477197</c:v>
                </c:pt>
                <c:pt idx="1020">
                  <c:v>0.78841698841697272</c:v>
                </c:pt>
                <c:pt idx="1021">
                  <c:v>0.78918918918917347</c:v>
                </c:pt>
                <c:pt idx="1022">
                  <c:v>0.78996138996137422</c:v>
                </c:pt>
                <c:pt idx="1023">
                  <c:v>0.79073359073357496</c:v>
                </c:pt>
                <c:pt idx="1024">
                  <c:v>0.79150579150577571</c:v>
                </c:pt>
                <c:pt idx="1025">
                  <c:v>0.79227799227797646</c:v>
                </c:pt>
                <c:pt idx="1026">
                  <c:v>0.79305019305017721</c:v>
                </c:pt>
                <c:pt idx="1027">
                  <c:v>0.79382239382237796</c:v>
                </c:pt>
                <c:pt idx="1028">
                  <c:v>0.79459459459457871</c:v>
                </c:pt>
                <c:pt idx="1029">
                  <c:v>0.79536679536677946</c:v>
                </c:pt>
                <c:pt idx="1030">
                  <c:v>0.7961389961389802</c:v>
                </c:pt>
                <c:pt idx="1031">
                  <c:v>0.79691119691118095</c:v>
                </c:pt>
                <c:pt idx="1032">
                  <c:v>0.7976833976833817</c:v>
                </c:pt>
                <c:pt idx="1033">
                  <c:v>0.79845559845558245</c:v>
                </c:pt>
                <c:pt idx="1034">
                  <c:v>0.7992277992277832</c:v>
                </c:pt>
                <c:pt idx="1035">
                  <c:v>0.79999999999998395</c:v>
                </c:pt>
                <c:pt idx="1036">
                  <c:v>0.80077220077218469</c:v>
                </c:pt>
                <c:pt idx="1037">
                  <c:v>0.80154440154438544</c:v>
                </c:pt>
                <c:pt idx="1038">
                  <c:v>0.80231660231658619</c:v>
                </c:pt>
                <c:pt idx="1039">
                  <c:v>0.80308880308878694</c:v>
                </c:pt>
                <c:pt idx="1040">
                  <c:v>0.80386100386098769</c:v>
                </c:pt>
                <c:pt idx="1041">
                  <c:v>0.80463320463318844</c:v>
                </c:pt>
                <c:pt idx="1042">
                  <c:v>0.80540540540538919</c:v>
                </c:pt>
                <c:pt idx="1043">
                  <c:v>0.80617760617758993</c:v>
                </c:pt>
                <c:pt idx="1044">
                  <c:v>0.80694980694979068</c:v>
                </c:pt>
                <c:pt idx="1045">
                  <c:v>0.80772200772199143</c:v>
                </c:pt>
                <c:pt idx="1046">
                  <c:v>0.80849420849419218</c:v>
                </c:pt>
                <c:pt idx="1047">
                  <c:v>0.80926640926639293</c:v>
                </c:pt>
                <c:pt idx="1048">
                  <c:v>0.81003861003859368</c:v>
                </c:pt>
                <c:pt idx="1049">
                  <c:v>0.81081081081079442</c:v>
                </c:pt>
                <c:pt idx="1050">
                  <c:v>0.81158301158299517</c:v>
                </c:pt>
                <c:pt idx="1051">
                  <c:v>0.81235521235519592</c:v>
                </c:pt>
                <c:pt idx="1052">
                  <c:v>0.81312741312739667</c:v>
                </c:pt>
                <c:pt idx="1053">
                  <c:v>0.81389961389959742</c:v>
                </c:pt>
                <c:pt idx="1054">
                  <c:v>0.81467181467179817</c:v>
                </c:pt>
                <c:pt idx="1055">
                  <c:v>0.81544401544399892</c:v>
                </c:pt>
                <c:pt idx="1056">
                  <c:v>0.81621621621619966</c:v>
                </c:pt>
                <c:pt idx="1057">
                  <c:v>0.81698841698840041</c:v>
                </c:pt>
                <c:pt idx="1058">
                  <c:v>0.81776061776060116</c:v>
                </c:pt>
                <c:pt idx="1059">
                  <c:v>0.81853281853280191</c:v>
                </c:pt>
                <c:pt idx="1060">
                  <c:v>0.81930501930500266</c:v>
                </c:pt>
                <c:pt idx="1061">
                  <c:v>0.82007722007720341</c:v>
                </c:pt>
                <c:pt idx="1062">
                  <c:v>0.82084942084940415</c:v>
                </c:pt>
                <c:pt idx="1063">
                  <c:v>0.8216216216216049</c:v>
                </c:pt>
                <c:pt idx="1064">
                  <c:v>0.82239382239380565</c:v>
                </c:pt>
                <c:pt idx="1065">
                  <c:v>0.8231660231660064</c:v>
                </c:pt>
                <c:pt idx="1066">
                  <c:v>0.82393822393820715</c:v>
                </c:pt>
                <c:pt idx="1067">
                  <c:v>0.8247104247104079</c:v>
                </c:pt>
                <c:pt idx="1068">
                  <c:v>0.82548262548260865</c:v>
                </c:pt>
                <c:pt idx="1069">
                  <c:v>0.82625482625480939</c:v>
                </c:pt>
                <c:pt idx="1070">
                  <c:v>0.82702702702701014</c:v>
                </c:pt>
                <c:pt idx="1071">
                  <c:v>0.82779922779921089</c:v>
                </c:pt>
                <c:pt idx="1072">
                  <c:v>0.82857142857141164</c:v>
                </c:pt>
                <c:pt idx="1073">
                  <c:v>0.82934362934361239</c:v>
                </c:pt>
                <c:pt idx="1074">
                  <c:v>0.83011583011581314</c:v>
                </c:pt>
                <c:pt idx="1075">
                  <c:v>0.83088803088801388</c:v>
                </c:pt>
                <c:pt idx="1076">
                  <c:v>0.83166023166021463</c:v>
                </c:pt>
                <c:pt idx="1077">
                  <c:v>0.83243243243241538</c:v>
                </c:pt>
                <c:pt idx="1078">
                  <c:v>0.83320463320461613</c:v>
                </c:pt>
                <c:pt idx="1079">
                  <c:v>0.83397683397681688</c:v>
                </c:pt>
                <c:pt idx="1080">
                  <c:v>0.83474903474901763</c:v>
                </c:pt>
                <c:pt idx="1081">
                  <c:v>0.83552123552121838</c:v>
                </c:pt>
                <c:pt idx="1082">
                  <c:v>0.83629343629341912</c:v>
                </c:pt>
                <c:pt idx="1083">
                  <c:v>0.83706563706561987</c:v>
                </c:pt>
                <c:pt idx="1084">
                  <c:v>0.83783783783782062</c:v>
                </c:pt>
                <c:pt idx="1085">
                  <c:v>0.83861003861002137</c:v>
                </c:pt>
                <c:pt idx="1086">
                  <c:v>0.83938223938222212</c:v>
                </c:pt>
                <c:pt idx="1087">
                  <c:v>0.84015444015442287</c:v>
                </c:pt>
                <c:pt idx="1088">
                  <c:v>0.84092664092662361</c:v>
                </c:pt>
                <c:pt idx="1089">
                  <c:v>0.84169884169882436</c:v>
                </c:pt>
                <c:pt idx="1090">
                  <c:v>0.84247104247102511</c:v>
                </c:pt>
                <c:pt idx="1091">
                  <c:v>0.84324324324322586</c:v>
                </c:pt>
                <c:pt idx="1092">
                  <c:v>0.84401544401542661</c:v>
                </c:pt>
                <c:pt idx="1093">
                  <c:v>0.84478764478762736</c:v>
                </c:pt>
                <c:pt idx="1094">
                  <c:v>0.8455598455598281</c:v>
                </c:pt>
                <c:pt idx="1095">
                  <c:v>0.84633204633202885</c:v>
                </c:pt>
                <c:pt idx="1096">
                  <c:v>0.8471042471042296</c:v>
                </c:pt>
                <c:pt idx="1097">
                  <c:v>0.84787644787643035</c:v>
                </c:pt>
                <c:pt idx="1098">
                  <c:v>0.8486486486486311</c:v>
                </c:pt>
                <c:pt idx="1099">
                  <c:v>0.84942084942083185</c:v>
                </c:pt>
                <c:pt idx="1100">
                  <c:v>0.8501930501930326</c:v>
                </c:pt>
                <c:pt idx="1101">
                  <c:v>0.85096525096523334</c:v>
                </c:pt>
                <c:pt idx="1102">
                  <c:v>0.85173745173743409</c:v>
                </c:pt>
                <c:pt idx="1103">
                  <c:v>0.85250965250963484</c:v>
                </c:pt>
                <c:pt idx="1104">
                  <c:v>0.85328185328183559</c:v>
                </c:pt>
                <c:pt idx="1105">
                  <c:v>0.85405405405403634</c:v>
                </c:pt>
                <c:pt idx="1106">
                  <c:v>0.85482625482623709</c:v>
                </c:pt>
                <c:pt idx="1107">
                  <c:v>0.85559845559843783</c:v>
                </c:pt>
                <c:pt idx="1108">
                  <c:v>0.85637065637063858</c:v>
                </c:pt>
                <c:pt idx="1109">
                  <c:v>0.85714285714283933</c:v>
                </c:pt>
                <c:pt idx="1110">
                  <c:v>0.85791505791504008</c:v>
                </c:pt>
                <c:pt idx="1111">
                  <c:v>0.85868725868724083</c:v>
                </c:pt>
                <c:pt idx="1112">
                  <c:v>0.85945945945944158</c:v>
                </c:pt>
                <c:pt idx="1113">
                  <c:v>0.86023166023164233</c:v>
                </c:pt>
                <c:pt idx="1114">
                  <c:v>0.86100386100384307</c:v>
                </c:pt>
                <c:pt idx="1115">
                  <c:v>0.86177606177604382</c:v>
                </c:pt>
                <c:pt idx="1116">
                  <c:v>0.86254826254824457</c:v>
                </c:pt>
                <c:pt idx="1117">
                  <c:v>0.86332046332044532</c:v>
                </c:pt>
                <c:pt idx="1118">
                  <c:v>0.86409266409264607</c:v>
                </c:pt>
                <c:pt idx="1119">
                  <c:v>0.86486486486484682</c:v>
                </c:pt>
                <c:pt idx="1120">
                  <c:v>0.86563706563704756</c:v>
                </c:pt>
                <c:pt idx="1121">
                  <c:v>0.86640926640924831</c:v>
                </c:pt>
                <c:pt idx="1122">
                  <c:v>0.86718146718144906</c:v>
                </c:pt>
                <c:pt idx="1123">
                  <c:v>0.86795366795364981</c:v>
                </c:pt>
                <c:pt idx="1124">
                  <c:v>0.86872586872585056</c:v>
                </c:pt>
                <c:pt idx="1125">
                  <c:v>0.86949806949805131</c:v>
                </c:pt>
                <c:pt idx="1126">
                  <c:v>0.87027027027025206</c:v>
                </c:pt>
                <c:pt idx="1127">
                  <c:v>0.8710424710424528</c:v>
                </c:pt>
                <c:pt idx="1128">
                  <c:v>0.87181467181465355</c:v>
                </c:pt>
                <c:pt idx="1129">
                  <c:v>0.8725868725868543</c:v>
                </c:pt>
                <c:pt idx="1130">
                  <c:v>0.87335907335905505</c:v>
                </c:pt>
                <c:pt idx="1131">
                  <c:v>0.8741312741312558</c:v>
                </c:pt>
                <c:pt idx="1132">
                  <c:v>0.87490347490345655</c:v>
                </c:pt>
                <c:pt idx="1133">
                  <c:v>0.87567567567565729</c:v>
                </c:pt>
                <c:pt idx="1134">
                  <c:v>0.87644787644785804</c:v>
                </c:pt>
                <c:pt idx="1135">
                  <c:v>0.87722007722005879</c:v>
                </c:pt>
                <c:pt idx="1136">
                  <c:v>0.87799227799225954</c:v>
                </c:pt>
                <c:pt idx="1137">
                  <c:v>0.87876447876446029</c:v>
                </c:pt>
                <c:pt idx="1138">
                  <c:v>0.87953667953666104</c:v>
                </c:pt>
                <c:pt idx="1139">
                  <c:v>0.88030888030886179</c:v>
                </c:pt>
                <c:pt idx="1140">
                  <c:v>0.88108108108106253</c:v>
                </c:pt>
                <c:pt idx="1141">
                  <c:v>0.88185328185326328</c:v>
                </c:pt>
                <c:pt idx="1142">
                  <c:v>0.88262548262546403</c:v>
                </c:pt>
                <c:pt idx="1143">
                  <c:v>0.88339768339766478</c:v>
                </c:pt>
                <c:pt idx="1144">
                  <c:v>0.88416988416986553</c:v>
                </c:pt>
                <c:pt idx="1145">
                  <c:v>0.88494208494206628</c:v>
                </c:pt>
                <c:pt idx="1146">
                  <c:v>0.88571428571426702</c:v>
                </c:pt>
                <c:pt idx="1147">
                  <c:v>0.88648648648646777</c:v>
                </c:pt>
                <c:pt idx="1148">
                  <c:v>0.88725868725866852</c:v>
                </c:pt>
                <c:pt idx="1149">
                  <c:v>0.88803088803086927</c:v>
                </c:pt>
                <c:pt idx="1150">
                  <c:v>0.88880308880307002</c:v>
                </c:pt>
                <c:pt idx="1151">
                  <c:v>0.88957528957527077</c:v>
                </c:pt>
                <c:pt idx="1152">
                  <c:v>0.89034749034747152</c:v>
                </c:pt>
                <c:pt idx="1153">
                  <c:v>0.89111969111967226</c:v>
                </c:pt>
                <c:pt idx="1154">
                  <c:v>0.89189189189187301</c:v>
                </c:pt>
                <c:pt idx="1155">
                  <c:v>0.89266409266407376</c:v>
                </c:pt>
                <c:pt idx="1156">
                  <c:v>0.89343629343627451</c:v>
                </c:pt>
                <c:pt idx="1157">
                  <c:v>0.89420849420847526</c:v>
                </c:pt>
                <c:pt idx="1158">
                  <c:v>0.89498069498067601</c:v>
                </c:pt>
                <c:pt idx="1159">
                  <c:v>0.89575289575287675</c:v>
                </c:pt>
                <c:pt idx="1160">
                  <c:v>0.8965250965250775</c:v>
                </c:pt>
                <c:pt idx="1161">
                  <c:v>0.89729729729727825</c:v>
                </c:pt>
                <c:pt idx="1162">
                  <c:v>0.898069498069479</c:v>
                </c:pt>
                <c:pt idx="1163">
                  <c:v>0.89884169884167975</c:v>
                </c:pt>
                <c:pt idx="1164">
                  <c:v>0.8996138996138805</c:v>
                </c:pt>
                <c:pt idx="1165">
                  <c:v>0.90038610038608125</c:v>
                </c:pt>
                <c:pt idx="1166">
                  <c:v>0.90115830115828199</c:v>
                </c:pt>
                <c:pt idx="1167">
                  <c:v>0.90193050193048274</c:v>
                </c:pt>
                <c:pt idx="1168">
                  <c:v>0.90270270270268349</c:v>
                </c:pt>
                <c:pt idx="1169">
                  <c:v>0.90347490347488424</c:v>
                </c:pt>
                <c:pt idx="1170">
                  <c:v>0.90424710424708499</c:v>
                </c:pt>
                <c:pt idx="1171">
                  <c:v>0.90501930501928574</c:v>
                </c:pt>
                <c:pt idx="1172">
                  <c:v>0.90579150579148648</c:v>
                </c:pt>
                <c:pt idx="1173">
                  <c:v>0.90656370656368723</c:v>
                </c:pt>
                <c:pt idx="1174">
                  <c:v>0.90733590733588798</c:v>
                </c:pt>
                <c:pt idx="1175">
                  <c:v>0.90810810810808873</c:v>
                </c:pt>
                <c:pt idx="1176">
                  <c:v>0.90888030888028948</c:v>
                </c:pt>
                <c:pt idx="1177">
                  <c:v>0.90965250965249023</c:v>
                </c:pt>
                <c:pt idx="1178">
                  <c:v>0.91042471042469097</c:v>
                </c:pt>
                <c:pt idx="1179">
                  <c:v>0.91119691119689172</c:v>
                </c:pt>
                <c:pt idx="1180">
                  <c:v>0.91196911196909247</c:v>
                </c:pt>
                <c:pt idx="1181">
                  <c:v>0.91274131274129322</c:v>
                </c:pt>
                <c:pt idx="1182">
                  <c:v>0.91351351351349397</c:v>
                </c:pt>
                <c:pt idx="1183">
                  <c:v>0.91428571428569472</c:v>
                </c:pt>
                <c:pt idx="1184">
                  <c:v>0.91505791505789547</c:v>
                </c:pt>
                <c:pt idx="1185">
                  <c:v>0.91583011583009621</c:v>
                </c:pt>
                <c:pt idx="1186">
                  <c:v>0.91660231660229696</c:v>
                </c:pt>
                <c:pt idx="1187">
                  <c:v>0.91737451737449771</c:v>
                </c:pt>
                <c:pt idx="1188">
                  <c:v>0.91814671814669846</c:v>
                </c:pt>
                <c:pt idx="1189">
                  <c:v>0.91891891891889921</c:v>
                </c:pt>
                <c:pt idx="1190">
                  <c:v>0.91969111969109996</c:v>
                </c:pt>
                <c:pt idx="1191">
                  <c:v>0.9204633204633007</c:v>
                </c:pt>
                <c:pt idx="1192">
                  <c:v>0.92123552123550145</c:v>
                </c:pt>
                <c:pt idx="1193">
                  <c:v>0.9220077220077022</c:v>
                </c:pt>
                <c:pt idx="1194">
                  <c:v>0.92277992277990295</c:v>
                </c:pt>
                <c:pt idx="1195">
                  <c:v>0.9235521235521037</c:v>
                </c:pt>
                <c:pt idx="1196">
                  <c:v>0.92432432432430445</c:v>
                </c:pt>
                <c:pt idx="1197">
                  <c:v>0.9250965250965052</c:v>
                </c:pt>
                <c:pt idx="1198">
                  <c:v>0.92586872586870594</c:v>
                </c:pt>
                <c:pt idx="1199">
                  <c:v>0.92664092664090669</c:v>
                </c:pt>
                <c:pt idx="1200">
                  <c:v>0.92741312741310744</c:v>
                </c:pt>
                <c:pt idx="1201">
                  <c:v>0.92818532818530819</c:v>
                </c:pt>
                <c:pt idx="1202">
                  <c:v>0.92895752895750894</c:v>
                </c:pt>
                <c:pt idx="1203">
                  <c:v>0.92972972972970969</c:v>
                </c:pt>
                <c:pt idx="1204">
                  <c:v>0.93050193050191043</c:v>
                </c:pt>
                <c:pt idx="1205">
                  <c:v>0.93127413127411118</c:v>
                </c:pt>
                <c:pt idx="1206">
                  <c:v>0.93204633204631193</c:v>
                </c:pt>
                <c:pt idx="1207">
                  <c:v>0.93281853281851268</c:v>
                </c:pt>
                <c:pt idx="1208">
                  <c:v>0.93359073359071343</c:v>
                </c:pt>
                <c:pt idx="1209">
                  <c:v>0.93436293436291418</c:v>
                </c:pt>
                <c:pt idx="1210">
                  <c:v>0.93513513513511493</c:v>
                </c:pt>
                <c:pt idx="1211">
                  <c:v>0.93590733590731567</c:v>
                </c:pt>
                <c:pt idx="1212">
                  <c:v>0.93667953667951642</c:v>
                </c:pt>
                <c:pt idx="1213">
                  <c:v>0.93745173745171717</c:v>
                </c:pt>
                <c:pt idx="1214">
                  <c:v>0.93822393822391792</c:v>
                </c:pt>
                <c:pt idx="1215">
                  <c:v>0.93899613899611867</c:v>
                </c:pt>
                <c:pt idx="1216">
                  <c:v>0.93976833976831942</c:v>
                </c:pt>
                <c:pt idx="1217">
                  <c:v>0.94054054054052016</c:v>
                </c:pt>
                <c:pt idx="1218">
                  <c:v>0.94131274131272091</c:v>
                </c:pt>
                <c:pt idx="1219">
                  <c:v>0.94208494208492166</c:v>
                </c:pt>
                <c:pt idx="1220">
                  <c:v>0.94285714285712241</c:v>
                </c:pt>
                <c:pt idx="1221">
                  <c:v>0.94362934362932316</c:v>
                </c:pt>
                <c:pt idx="1222">
                  <c:v>0.94440154440152391</c:v>
                </c:pt>
                <c:pt idx="1223">
                  <c:v>0.94517374517372466</c:v>
                </c:pt>
                <c:pt idx="1224">
                  <c:v>0.9459459459459254</c:v>
                </c:pt>
                <c:pt idx="1225">
                  <c:v>0.94671814671812615</c:v>
                </c:pt>
                <c:pt idx="1226">
                  <c:v>0.9474903474903269</c:v>
                </c:pt>
                <c:pt idx="1227">
                  <c:v>0.94826254826252765</c:v>
                </c:pt>
                <c:pt idx="1228">
                  <c:v>0.9490347490347284</c:v>
                </c:pt>
                <c:pt idx="1229">
                  <c:v>0.94980694980692915</c:v>
                </c:pt>
                <c:pt idx="1230">
                  <c:v>0.95057915057912989</c:v>
                </c:pt>
                <c:pt idx="1231">
                  <c:v>0.95135135135133064</c:v>
                </c:pt>
                <c:pt idx="1232">
                  <c:v>0.95212355212353139</c:v>
                </c:pt>
                <c:pt idx="1233">
                  <c:v>0.95289575289573214</c:v>
                </c:pt>
                <c:pt idx="1234">
                  <c:v>0.95366795366793289</c:v>
                </c:pt>
                <c:pt idx="1235">
                  <c:v>0.95444015444013364</c:v>
                </c:pt>
                <c:pt idx="1236">
                  <c:v>0.95521235521233439</c:v>
                </c:pt>
                <c:pt idx="1237">
                  <c:v>0.95598455598453513</c:v>
                </c:pt>
                <c:pt idx="1238">
                  <c:v>0.95675675675673588</c:v>
                </c:pt>
                <c:pt idx="1239">
                  <c:v>0.95752895752893663</c:v>
                </c:pt>
                <c:pt idx="1240">
                  <c:v>0.95830115830113738</c:v>
                </c:pt>
                <c:pt idx="1241">
                  <c:v>0.95907335907333813</c:v>
                </c:pt>
                <c:pt idx="1242">
                  <c:v>0.95984555984553888</c:v>
                </c:pt>
                <c:pt idx="1243">
                  <c:v>0.96061776061773962</c:v>
                </c:pt>
                <c:pt idx="1244">
                  <c:v>0.96138996138994037</c:v>
                </c:pt>
                <c:pt idx="1245">
                  <c:v>0.96216216216214112</c:v>
                </c:pt>
                <c:pt idx="1246">
                  <c:v>0.96293436293434187</c:v>
                </c:pt>
                <c:pt idx="1247">
                  <c:v>0.96370656370654262</c:v>
                </c:pt>
                <c:pt idx="1248">
                  <c:v>0.96447876447874337</c:v>
                </c:pt>
                <c:pt idx="1249">
                  <c:v>0.96525096525094412</c:v>
                </c:pt>
                <c:pt idx="1250">
                  <c:v>0.96602316602314486</c:v>
                </c:pt>
                <c:pt idx="1251">
                  <c:v>0.96679536679534561</c:v>
                </c:pt>
                <c:pt idx="1252">
                  <c:v>0.96756756756754636</c:v>
                </c:pt>
                <c:pt idx="1253">
                  <c:v>0.96833976833974711</c:v>
                </c:pt>
                <c:pt idx="1254">
                  <c:v>0.96911196911194786</c:v>
                </c:pt>
                <c:pt idx="1255">
                  <c:v>0.96988416988414861</c:v>
                </c:pt>
                <c:pt idx="1256">
                  <c:v>0.97065637065634935</c:v>
                </c:pt>
                <c:pt idx="1257">
                  <c:v>0.9714285714285501</c:v>
                </c:pt>
                <c:pt idx="1258">
                  <c:v>0.97220077220075085</c:v>
                </c:pt>
                <c:pt idx="1259">
                  <c:v>0.9729729729729516</c:v>
                </c:pt>
                <c:pt idx="1260">
                  <c:v>0.97374517374515235</c:v>
                </c:pt>
                <c:pt idx="1261">
                  <c:v>0.9745173745173531</c:v>
                </c:pt>
                <c:pt idx="1262">
                  <c:v>0.97528957528955385</c:v>
                </c:pt>
                <c:pt idx="1263">
                  <c:v>0.97606177606175459</c:v>
                </c:pt>
                <c:pt idx="1264">
                  <c:v>0.97683397683395534</c:v>
                </c:pt>
                <c:pt idx="1265">
                  <c:v>0.97760617760615609</c:v>
                </c:pt>
                <c:pt idx="1266">
                  <c:v>0.97837837837835684</c:v>
                </c:pt>
                <c:pt idx="1267">
                  <c:v>0.97915057915055759</c:v>
                </c:pt>
                <c:pt idx="1268">
                  <c:v>0.97992277992275834</c:v>
                </c:pt>
                <c:pt idx="1269">
                  <c:v>0.98069498069495908</c:v>
                </c:pt>
                <c:pt idx="1270">
                  <c:v>0.98146718146715983</c:v>
                </c:pt>
                <c:pt idx="1271">
                  <c:v>0.98223938223936058</c:v>
                </c:pt>
                <c:pt idx="1272">
                  <c:v>0.98301158301156133</c:v>
                </c:pt>
                <c:pt idx="1273">
                  <c:v>0.98378378378376208</c:v>
                </c:pt>
                <c:pt idx="1274">
                  <c:v>0.98455598455596283</c:v>
                </c:pt>
                <c:pt idx="1275">
                  <c:v>0.98532818532816357</c:v>
                </c:pt>
                <c:pt idx="1276">
                  <c:v>0.98610038610036432</c:v>
                </c:pt>
                <c:pt idx="1277">
                  <c:v>0.98687258687256507</c:v>
                </c:pt>
                <c:pt idx="1278">
                  <c:v>0.98764478764476582</c:v>
                </c:pt>
                <c:pt idx="1279">
                  <c:v>0.98841698841696657</c:v>
                </c:pt>
                <c:pt idx="1280">
                  <c:v>0.98918918918916732</c:v>
                </c:pt>
                <c:pt idx="1281">
                  <c:v>0.98996138996136807</c:v>
                </c:pt>
                <c:pt idx="1282">
                  <c:v>0.99073359073356881</c:v>
                </c:pt>
                <c:pt idx="1283">
                  <c:v>0.99150579150576956</c:v>
                </c:pt>
                <c:pt idx="1284">
                  <c:v>0.99227799227797031</c:v>
                </c:pt>
                <c:pt idx="1285">
                  <c:v>0.99305019305017106</c:v>
                </c:pt>
                <c:pt idx="1286">
                  <c:v>0.99382239382237181</c:v>
                </c:pt>
                <c:pt idx="1287">
                  <c:v>0.99459459459457256</c:v>
                </c:pt>
                <c:pt idx="1288">
                  <c:v>0.9953667953667733</c:v>
                </c:pt>
                <c:pt idx="1289">
                  <c:v>0.99613899613897405</c:v>
                </c:pt>
                <c:pt idx="1290">
                  <c:v>0.9969111969111748</c:v>
                </c:pt>
                <c:pt idx="1291">
                  <c:v>0.99768339768337555</c:v>
                </c:pt>
                <c:pt idx="1292">
                  <c:v>0.9984555984555763</c:v>
                </c:pt>
                <c:pt idx="1293">
                  <c:v>0.99922779922777705</c:v>
                </c:pt>
                <c:pt idx="1294">
                  <c:v>0.9999999999999778</c:v>
                </c:pt>
              </c:numCache>
            </c:numRef>
          </c:xVal>
          <c:yVal>
            <c:numRef>
              <c:f>'E5.2'!$D$9:$D$1303</c:f>
              <c:numCache>
                <c:formatCode>0.000%</c:formatCode>
                <c:ptCount val="1295"/>
                <c:pt idx="0">
                  <c:v>7.722007722007722E-4</c:v>
                </c:pt>
                <c:pt idx="1">
                  <c:v>1.5444015444015444E-3</c:v>
                </c:pt>
                <c:pt idx="2">
                  <c:v>2.3166023166023165E-3</c:v>
                </c:pt>
                <c:pt idx="3">
                  <c:v>3.0888030888030888E-3</c:v>
                </c:pt>
                <c:pt idx="4">
                  <c:v>3.8610038610038611E-3</c:v>
                </c:pt>
                <c:pt idx="5">
                  <c:v>4.633204633204633E-3</c:v>
                </c:pt>
                <c:pt idx="6">
                  <c:v>5.4054054054054048E-3</c:v>
                </c:pt>
                <c:pt idx="7">
                  <c:v>6.1776061776061767E-3</c:v>
                </c:pt>
                <c:pt idx="8">
                  <c:v>6.9498069498069486E-3</c:v>
                </c:pt>
                <c:pt idx="9">
                  <c:v>7.7220077220077205E-3</c:v>
                </c:pt>
                <c:pt idx="10">
                  <c:v>8.4942084942084932E-3</c:v>
                </c:pt>
                <c:pt idx="11">
                  <c:v>9.2664092664092659E-3</c:v>
                </c:pt>
                <c:pt idx="12">
                  <c:v>1.0038610038610039E-2</c:v>
                </c:pt>
                <c:pt idx="13">
                  <c:v>1.0810810810810811E-2</c:v>
                </c:pt>
                <c:pt idx="14">
                  <c:v>1.1583011583011584E-2</c:v>
                </c:pt>
                <c:pt idx="15">
                  <c:v>1.2355212355212357E-2</c:v>
                </c:pt>
                <c:pt idx="16">
                  <c:v>1.312741312741313E-2</c:v>
                </c:pt>
                <c:pt idx="17">
                  <c:v>1.3899613899613902E-2</c:v>
                </c:pt>
                <c:pt idx="18">
                  <c:v>1.4671814671814675E-2</c:v>
                </c:pt>
                <c:pt idx="19">
                  <c:v>1.5444015444015448E-2</c:v>
                </c:pt>
                <c:pt idx="20">
                  <c:v>1.6216216216216221E-2</c:v>
                </c:pt>
                <c:pt idx="21">
                  <c:v>1.6988416988416993E-2</c:v>
                </c:pt>
                <c:pt idx="22">
                  <c:v>1.7760617760617766E-2</c:v>
                </c:pt>
                <c:pt idx="23">
                  <c:v>1.8532818532818539E-2</c:v>
                </c:pt>
                <c:pt idx="24">
                  <c:v>1.9305019305019312E-2</c:v>
                </c:pt>
                <c:pt idx="25">
                  <c:v>2.0077220077220084E-2</c:v>
                </c:pt>
                <c:pt idx="26">
                  <c:v>2.0849420849420857E-2</c:v>
                </c:pt>
                <c:pt idx="27">
                  <c:v>2.162162162162163E-2</c:v>
                </c:pt>
                <c:pt idx="28">
                  <c:v>2.2393822393822403E-2</c:v>
                </c:pt>
                <c:pt idx="29">
                  <c:v>2.3166023166023175E-2</c:v>
                </c:pt>
                <c:pt idx="30">
                  <c:v>2.3938223938223948E-2</c:v>
                </c:pt>
                <c:pt idx="31">
                  <c:v>2.4710424710424721E-2</c:v>
                </c:pt>
                <c:pt idx="32">
                  <c:v>2.5482625482625493E-2</c:v>
                </c:pt>
                <c:pt idx="33">
                  <c:v>2.6254826254826266E-2</c:v>
                </c:pt>
                <c:pt idx="34">
                  <c:v>2.7027027027027039E-2</c:v>
                </c:pt>
                <c:pt idx="35">
                  <c:v>2.7799227799227812E-2</c:v>
                </c:pt>
                <c:pt idx="36">
                  <c:v>2.8571428571428584E-2</c:v>
                </c:pt>
                <c:pt idx="37">
                  <c:v>2.9343629343629357E-2</c:v>
                </c:pt>
                <c:pt idx="38">
                  <c:v>3.011583011583013E-2</c:v>
                </c:pt>
                <c:pt idx="39">
                  <c:v>3.0888030888030903E-2</c:v>
                </c:pt>
                <c:pt idx="40">
                  <c:v>3.1660231660231672E-2</c:v>
                </c:pt>
                <c:pt idx="41">
                  <c:v>3.2432432432432441E-2</c:v>
                </c:pt>
                <c:pt idx="42">
                  <c:v>3.320463320463321E-2</c:v>
                </c:pt>
                <c:pt idx="43">
                  <c:v>3.397683397683398E-2</c:v>
                </c:pt>
                <c:pt idx="44">
                  <c:v>3.4749034749034749E-2</c:v>
                </c:pt>
                <c:pt idx="45">
                  <c:v>3.5521235521235518E-2</c:v>
                </c:pt>
                <c:pt idx="46">
                  <c:v>3.6293436293436288E-2</c:v>
                </c:pt>
                <c:pt idx="47">
                  <c:v>3.7065637065637057E-2</c:v>
                </c:pt>
                <c:pt idx="48">
                  <c:v>3.7837837837837826E-2</c:v>
                </c:pt>
                <c:pt idx="49">
                  <c:v>3.8610038610038595E-2</c:v>
                </c:pt>
                <c:pt idx="50">
                  <c:v>3.9382239382239365E-2</c:v>
                </c:pt>
                <c:pt idx="51">
                  <c:v>4.0154440154440134E-2</c:v>
                </c:pt>
                <c:pt idx="52">
                  <c:v>4.0926640926640903E-2</c:v>
                </c:pt>
                <c:pt idx="53">
                  <c:v>4.1698841698841672E-2</c:v>
                </c:pt>
                <c:pt idx="54">
                  <c:v>4.2471042471042442E-2</c:v>
                </c:pt>
                <c:pt idx="55">
                  <c:v>4.3243243243243211E-2</c:v>
                </c:pt>
                <c:pt idx="56">
                  <c:v>4.401544401544398E-2</c:v>
                </c:pt>
                <c:pt idx="57">
                  <c:v>4.4787644787644749E-2</c:v>
                </c:pt>
                <c:pt idx="58">
                  <c:v>4.5559845559845519E-2</c:v>
                </c:pt>
                <c:pt idx="59">
                  <c:v>4.6332046332046288E-2</c:v>
                </c:pt>
                <c:pt idx="60">
                  <c:v>4.7104247104247057E-2</c:v>
                </c:pt>
                <c:pt idx="61">
                  <c:v>4.7876447876447827E-2</c:v>
                </c:pt>
                <c:pt idx="62">
                  <c:v>4.8648648648648596E-2</c:v>
                </c:pt>
                <c:pt idx="63">
                  <c:v>4.9420849420849365E-2</c:v>
                </c:pt>
                <c:pt idx="64">
                  <c:v>5.0193050193050134E-2</c:v>
                </c:pt>
                <c:pt idx="65">
                  <c:v>5.0965250965250904E-2</c:v>
                </c:pt>
                <c:pt idx="66">
                  <c:v>5.1737451737451673E-2</c:v>
                </c:pt>
                <c:pt idx="67">
                  <c:v>5.2509652509652442E-2</c:v>
                </c:pt>
                <c:pt idx="68">
                  <c:v>5.3281853281853211E-2</c:v>
                </c:pt>
                <c:pt idx="69">
                  <c:v>5.4054054054053981E-2</c:v>
                </c:pt>
                <c:pt idx="70">
                  <c:v>5.482625482625475E-2</c:v>
                </c:pt>
                <c:pt idx="71">
                  <c:v>5.5598455598455519E-2</c:v>
                </c:pt>
                <c:pt idx="72">
                  <c:v>5.6370656370656289E-2</c:v>
                </c:pt>
                <c:pt idx="73">
                  <c:v>5.7142857142857058E-2</c:v>
                </c:pt>
                <c:pt idx="74">
                  <c:v>5.7915057915057827E-2</c:v>
                </c:pt>
                <c:pt idx="75">
                  <c:v>5.8687258687258596E-2</c:v>
                </c:pt>
                <c:pt idx="76">
                  <c:v>5.9459459459459366E-2</c:v>
                </c:pt>
                <c:pt idx="77">
                  <c:v>6.0231660231660135E-2</c:v>
                </c:pt>
                <c:pt idx="78">
                  <c:v>6.1003861003860904E-2</c:v>
                </c:pt>
                <c:pt idx="79">
                  <c:v>6.1776061776061673E-2</c:v>
                </c:pt>
                <c:pt idx="80">
                  <c:v>6.2548262548262443E-2</c:v>
                </c:pt>
                <c:pt idx="81">
                  <c:v>6.3320463320463219E-2</c:v>
                </c:pt>
                <c:pt idx="82">
                  <c:v>6.4092664092663995E-2</c:v>
                </c:pt>
                <c:pt idx="83">
                  <c:v>6.4864864864864771E-2</c:v>
                </c:pt>
                <c:pt idx="84">
                  <c:v>6.5637065637065548E-2</c:v>
                </c:pt>
                <c:pt idx="85">
                  <c:v>6.6409266409266324E-2</c:v>
                </c:pt>
                <c:pt idx="86">
                  <c:v>6.71814671814671E-2</c:v>
                </c:pt>
                <c:pt idx="87">
                  <c:v>6.7953667953667876E-2</c:v>
                </c:pt>
                <c:pt idx="88">
                  <c:v>6.8725868725868652E-2</c:v>
                </c:pt>
                <c:pt idx="89">
                  <c:v>6.9498069498069429E-2</c:v>
                </c:pt>
                <c:pt idx="90">
                  <c:v>7.0270270270270205E-2</c:v>
                </c:pt>
                <c:pt idx="91">
                  <c:v>7.1042471042470981E-2</c:v>
                </c:pt>
                <c:pt idx="92">
                  <c:v>7.1814671814671757E-2</c:v>
                </c:pt>
                <c:pt idx="93">
                  <c:v>7.2586872586872533E-2</c:v>
                </c:pt>
                <c:pt idx="94">
                  <c:v>7.335907335907331E-2</c:v>
                </c:pt>
                <c:pt idx="95">
                  <c:v>7.4131274131274086E-2</c:v>
                </c:pt>
                <c:pt idx="96">
                  <c:v>7.4903474903474862E-2</c:v>
                </c:pt>
                <c:pt idx="97">
                  <c:v>7.5675675675675638E-2</c:v>
                </c:pt>
                <c:pt idx="98">
                  <c:v>7.6447876447876414E-2</c:v>
                </c:pt>
                <c:pt idx="99">
                  <c:v>7.7220077220077191E-2</c:v>
                </c:pt>
                <c:pt idx="100">
                  <c:v>7.7992277992277967E-2</c:v>
                </c:pt>
                <c:pt idx="101">
                  <c:v>7.8764478764478743E-2</c:v>
                </c:pt>
                <c:pt idx="102">
                  <c:v>7.9536679536679519E-2</c:v>
                </c:pt>
                <c:pt idx="103">
                  <c:v>8.0308880308880295E-2</c:v>
                </c:pt>
                <c:pt idx="104">
                  <c:v>8.1081081081081072E-2</c:v>
                </c:pt>
                <c:pt idx="105">
                  <c:v>8.1853281853281848E-2</c:v>
                </c:pt>
                <c:pt idx="106">
                  <c:v>8.2625482625482624E-2</c:v>
                </c:pt>
                <c:pt idx="107">
                  <c:v>8.33976833976834E-2</c:v>
                </c:pt>
                <c:pt idx="108">
                  <c:v>8.4169884169884177E-2</c:v>
                </c:pt>
                <c:pt idx="109">
                  <c:v>8.4942084942084953E-2</c:v>
                </c:pt>
                <c:pt idx="110">
                  <c:v>8.5714285714285729E-2</c:v>
                </c:pt>
                <c:pt idx="111">
                  <c:v>8.6486486486486505E-2</c:v>
                </c:pt>
                <c:pt idx="112">
                  <c:v>8.7258687258687281E-2</c:v>
                </c:pt>
                <c:pt idx="113">
                  <c:v>8.8030888030888058E-2</c:v>
                </c:pt>
                <c:pt idx="114">
                  <c:v>8.8803088803088834E-2</c:v>
                </c:pt>
                <c:pt idx="115">
                  <c:v>8.957528957528961E-2</c:v>
                </c:pt>
                <c:pt idx="116">
                  <c:v>9.0347490347490386E-2</c:v>
                </c:pt>
                <c:pt idx="117">
                  <c:v>9.1119691119691162E-2</c:v>
                </c:pt>
                <c:pt idx="118">
                  <c:v>9.1891891891891939E-2</c:v>
                </c:pt>
                <c:pt idx="119">
                  <c:v>9.2664092664092715E-2</c:v>
                </c:pt>
                <c:pt idx="120">
                  <c:v>9.3436293436293491E-2</c:v>
                </c:pt>
                <c:pt idx="121">
                  <c:v>9.4208494208494267E-2</c:v>
                </c:pt>
                <c:pt idx="122">
                  <c:v>9.4980694980695043E-2</c:v>
                </c:pt>
                <c:pt idx="123">
                  <c:v>9.575289575289582E-2</c:v>
                </c:pt>
                <c:pt idx="124">
                  <c:v>9.6525096525096596E-2</c:v>
                </c:pt>
                <c:pt idx="125">
                  <c:v>9.7297297297297372E-2</c:v>
                </c:pt>
                <c:pt idx="126">
                  <c:v>9.8069498069498148E-2</c:v>
                </c:pt>
                <c:pt idx="127">
                  <c:v>9.8841698841698925E-2</c:v>
                </c:pt>
                <c:pt idx="128">
                  <c:v>9.9613899613899701E-2</c:v>
                </c:pt>
                <c:pt idx="129">
                  <c:v>0.10038610038610048</c:v>
                </c:pt>
                <c:pt idx="130">
                  <c:v>0.10115830115830125</c:v>
                </c:pt>
                <c:pt idx="131">
                  <c:v>0.10193050193050203</c:v>
                </c:pt>
                <c:pt idx="132">
                  <c:v>0.10270270270270281</c:v>
                </c:pt>
                <c:pt idx="133">
                  <c:v>0.10347490347490358</c:v>
                </c:pt>
                <c:pt idx="134">
                  <c:v>0.10424710424710436</c:v>
                </c:pt>
                <c:pt idx="135">
                  <c:v>0.10501930501930513</c:v>
                </c:pt>
                <c:pt idx="136">
                  <c:v>0.10579150579150591</c:v>
                </c:pt>
                <c:pt idx="137">
                  <c:v>0.10656370656370669</c:v>
                </c:pt>
                <c:pt idx="138">
                  <c:v>0.10733590733590746</c:v>
                </c:pt>
                <c:pt idx="139">
                  <c:v>0.10810810810810824</c:v>
                </c:pt>
                <c:pt idx="140">
                  <c:v>0.10888030888030902</c:v>
                </c:pt>
                <c:pt idx="141">
                  <c:v>0.10965250965250979</c:v>
                </c:pt>
                <c:pt idx="142">
                  <c:v>0.11042471042471057</c:v>
                </c:pt>
                <c:pt idx="143">
                  <c:v>0.11119691119691134</c:v>
                </c:pt>
                <c:pt idx="144">
                  <c:v>0.11196911196911212</c:v>
                </c:pt>
                <c:pt idx="145">
                  <c:v>0.1127413127413129</c:v>
                </c:pt>
                <c:pt idx="146">
                  <c:v>0.11351351351351367</c:v>
                </c:pt>
                <c:pt idx="147">
                  <c:v>0.11428571428571445</c:v>
                </c:pt>
                <c:pt idx="148">
                  <c:v>0.11505791505791522</c:v>
                </c:pt>
                <c:pt idx="149">
                  <c:v>0.115830115830116</c:v>
                </c:pt>
                <c:pt idx="150">
                  <c:v>0.11660231660231678</c:v>
                </c:pt>
                <c:pt idx="151">
                  <c:v>0.11737451737451755</c:v>
                </c:pt>
                <c:pt idx="152">
                  <c:v>0.11814671814671833</c:v>
                </c:pt>
                <c:pt idx="153">
                  <c:v>0.11891891891891911</c:v>
                </c:pt>
                <c:pt idx="154">
                  <c:v>0.11969111969111988</c:v>
                </c:pt>
                <c:pt idx="155">
                  <c:v>0.12046332046332066</c:v>
                </c:pt>
                <c:pt idx="156">
                  <c:v>0.12123552123552143</c:v>
                </c:pt>
                <c:pt idx="157">
                  <c:v>0.12200772200772221</c:v>
                </c:pt>
                <c:pt idx="158">
                  <c:v>0.12277992277992299</c:v>
                </c:pt>
                <c:pt idx="159">
                  <c:v>0.12355212355212376</c:v>
                </c:pt>
                <c:pt idx="160">
                  <c:v>0.12432432432432454</c:v>
                </c:pt>
                <c:pt idx="161">
                  <c:v>0.1250965250965253</c:v>
                </c:pt>
                <c:pt idx="162">
                  <c:v>0.12586872586872608</c:v>
                </c:pt>
                <c:pt idx="163">
                  <c:v>0.12664092664092685</c:v>
                </c:pt>
                <c:pt idx="164">
                  <c:v>0.12741312741312763</c:v>
                </c:pt>
                <c:pt idx="165">
                  <c:v>0.12818532818532841</c:v>
                </c:pt>
                <c:pt idx="166">
                  <c:v>0.12895752895752918</c:v>
                </c:pt>
                <c:pt idx="167">
                  <c:v>0.12972972972972996</c:v>
                </c:pt>
                <c:pt idx="168">
                  <c:v>0.13050193050193074</c:v>
                </c:pt>
                <c:pt idx="169">
                  <c:v>0.13127413127413151</c:v>
                </c:pt>
                <c:pt idx="170">
                  <c:v>0.13204633204633229</c:v>
                </c:pt>
                <c:pt idx="171">
                  <c:v>0.13281853281853306</c:v>
                </c:pt>
                <c:pt idx="172">
                  <c:v>0.13359073359073384</c:v>
                </c:pt>
                <c:pt idx="173">
                  <c:v>0.13436293436293462</c:v>
                </c:pt>
                <c:pt idx="174">
                  <c:v>0.13513513513513539</c:v>
                </c:pt>
                <c:pt idx="175">
                  <c:v>0.13590733590733617</c:v>
                </c:pt>
                <c:pt idx="176">
                  <c:v>0.13667953667953694</c:v>
                </c:pt>
                <c:pt idx="177">
                  <c:v>0.13745173745173772</c:v>
                </c:pt>
                <c:pt idx="178">
                  <c:v>0.1382239382239385</c:v>
                </c:pt>
                <c:pt idx="179">
                  <c:v>0.13899613899613927</c:v>
                </c:pt>
                <c:pt idx="180">
                  <c:v>0.13976833976834005</c:v>
                </c:pt>
                <c:pt idx="181">
                  <c:v>0.14054054054054083</c:v>
                </c:pt>
                <c:pt idx="182">
                  <c:v>0.1413127413127416</c:v>
                </c:pt>
                <c:pt idx="183">
                  <c:v>0.14208494208494238</c:v>
                </c:pt>
                <c:pt idx="184">
                  <c:v>0.14285714285714315</c:v>
                </c:pt>
                <c:pt idx="185">
                  <c:v>0.14362934362934393</c:v>
                </c:pt>
                <c:pt idx="186">
                  <c:v>0.14440154440154471</c:v>
                </c:pt>
                <c:pt idx="187">
                  <c:v>0.14517374517374548</c:v>
                </c:pt>
                <c:pt idx="188">
                  <c:v>0.14594594594594626</c:v>
                </c:pt>
                <c:pt idx="189">
                  <c:v>0.14671814671814704</c:v>
                </c:pt>
                <c:pt idx="190">
                  <c:v>0.14749034749034781</c:v>
                </c:pt>
                <c:pt idx="191">
                  <c:v>0.14826254826254859</c:v>
                </c:pt>
                <c:pt idx="192">
                  <c:v>0.14903474903474936</c:v>
                </c:pt>
                <c:pt idx="193">
                  <c:v>0.14980694980695014</c:v>
                </c:pt>
                <c:pt idx="194">
                  <c:v>0.15057915057915092</c:v>
                </c:pt>
                <c:pt idx="195">
                  <c:v>0.15135135135135169</c:v>
                </c:pt>
                <c:pt idx="196">
                  <c:v>0.15212355212355247</c:v>
                </c:pt>
                <c:pt idx="197">
                  <c:v>0.15289575289575325</c:v>
                </c:pt>
                <c:pt idx="198">
                  <c:v>0.15366795366795402</c:v>
                </c:pt>
                <c:pt idx="199">
                  <c:v>0.1544401544401548</c:v>
                </c:pt>
                <c:pt idx="200">
                  <c:v>0.15521235521235557</c:v>
                </c:pt>
                <c:pt idx="201">
                  <c:v>0.15598455598455635</c:v>
                </c:pt>
                <c:pt idx="202">
                  <c:v>0.15675675675675713</c:v>
                </c:pt>
                <c:pt idx="203">
                  <c:v>0.1575289575289579</c:v>
                </c:pt>
                <c:pt idx="204">
                  <c:v>0.15830115830115868</c:v>
                </c:pt>
                <c:pt idx="205">
                  <c:v>0.15907335907335945</c:v>
                </c:pt>
                <c:pt idx="206">
                  <c:v>0.15984555984556023</c:v>
                </c:pt>
                <c:pt idx="207">
                  <c:v>0.16061776061776101</c:v>
                </c:pt>
                <c:pt idx="208">
                  <c:v>0.16138996138996178</c:v>
                </c:pt>
                <c:pt idx="209">
                  <c:v>0.16216216216216256</c:v>
                </c:pt>
                <c:pt idx="210">
                  <c:v>0.16293436293436334</c:v>
                </c:pt>
                <c:pt idx="211">
                  <c:v>0.16370656370656411</c:v>
                </c:pt>
                <c:pt idx="212">
                  <c:v>0.16447876447876489</c:v>
                </c:pt>
                <c:pt idx="213">
                  <c:v>0.16525096525096566</c:v>
                </c:pt>
                <c:pt idx="214">
                  <c:v>0.16602316602316644</c:v>
                </c:pt>
                <c:pt idx="215">
                  <c:v>0.16679536679536722</c:v>
                </c:pt>
                <c:pt idx="216">
                  <c:v>0.16756756756756799</c:v>
                </c:pt>
                <c:pt idx="217">
                  <c:v>0.16833976833976877</c:v>
                </c:pt>
                <c:pt idx="218">
                  <c:v>0.16911196911196955</c:v>
                </c:pt>
                <c:pt idx="219">
                  <c:v>0.16988416988417032</c:v>
                </c:pt>
                <c:pt idx="220">
                  <c:v>0.1706563706563711</c:v>
                </c:pt>
                <c:pt idx="221">
                  <c:v>0.17142857142857187</c:v>
                </c:pt>
                <c:pt idx="222">
                  <c:v>0.17220077220077265</c:v>
                </c:pt>
                <c:pt idx="223">
                  <c:v>0.17297297297297343</c:v>
                </c:pt>
                <c:pt idx="224">
                  <c:v>0.1737451737451742</c:v>
                </c:pt>
                <c:pt idx="225">
                  <c:v>0.17451737451737498</c:v>
                </c:pt>
                <c:pt idx="226">
                  <c:v>0.17528957528957576</c:v>
                </c:pt>
                <c:pt idx="227">
                  <c:v>0.17606177606177653</c:v>
                </c:pt>
                <c:pt idx="228">
                  <c:v>0.17683397683397731</c:v>
                </c:pt>
                <c:pt idx="229">
                  <c:v>0.17760617760617808</c:v>
                </c:pt>
                <c:pt idx="230">
                  <c:v>0.17837837837837886</c:v>
                </c:pt>
                <c:pt idx="231">
                  <c:v>0.17915057915057964</c:v>
                </c:pt>
                <c:pt idx="232">
                  <c:v>0.17992277992278041</c:v>
                </c:pt>
                <c:pt idx="233">
                  <c:v>0.18069498069498119</c:v>
                </c:pt>
                <c:pt idx="234">
                  <c:v>0.18146718146718196</c:v>
                </c:pt>
                <c:pt idx="235">
                  <c:v>0.18223938223938274</c:v>
                </c:pt>
                <c:pt idx="236">
                  <c:v>0.18301158301158352</c:v>
                </c:pt>
                <c:pt idx="237">
                  <c:v>0.18378378378378429</c:v>
                </c:pt>
                <c:pt idx="238">
                  <c:v>0.18455598455598507</c:v>
                </c:pt>
                <c:pt idx="239">
                  <c:v>0.18532818532818585</c:v>
                </c:pt>
                <c:pt idx="240">
                  <c:v>0.18610038610038662</c:v>
                </c:pt>
                <c:pt idx="241">
                  <c:v>0.1868725868725874</c:v>
                </c:pt>
                <c:pt idx="242">
                  <c:v>0.18764478764478817</c:v>
                </c:pt>
                <c:pt idx="243">
                  <c:v>0.18841698841698895</c:v>
                </c:pt>
                <c:pt idx="244">
                  <c:v>0.18918918918918973</c:v>
                </c:pt>
                <c:pt idx="245">
                  <c:v>0.1899613899613905</c:v>
                </c:pt>
                <c:pt idx="246">
                  <c:v>0.19073359073359128</c:v>
                </c:pt>
                <c:pt idx="247">
                  <c:v>0.19150579150579206</c:v>
                </c:pt>
                <c:pt idx="248">
                  <c:v>0.19227799227799283</c:v>
                </c:pt>
                <c:pt idx="249">
                  <c:v>0.19305019305019361</c:v>
                </c:pt>
                <c:pt idx="250">
                  <c:v>0.19382239382239438</c:v>
                </c:pt>
                <c:pt idx="251">
                  <c:v>0.19459459459459516</c:v>
                </c:pt>
                <c:pt idx="252">
                  <c:v>0.19536679536679594</c:v>
                </c:pt>
                <c:pt idx="253">
                  <c:v>0.19613899613899671</c:v>
                </c:pt>
                <c:pt idx="254">
                  <c:v>0.19691119691119749</c:v>
                </c:pt>
                <c:pt idx="255">
                  <c:v>0.19768339768339827</c:v>
                </c:pt>
                <c:pt idx="256">
                  <c:v>0.19845559845559904</c:v>
                </c:pt>
                <c:pt idx="257">
                  <c:v>0.19922779922779982</c:v>
                </c:pt>
                <c:pt idx="258">
                  <c:v>0.20000000000000059</c:v>
                </c:pt>
                <c:pt idx="259">
                  <c:v>0.20077220077220137</c:v>
                </c:pt>
                <c:pt idx="260">
                  <c:v>0.20154440154440215</c:v>
                </c:pt>
                <c:pt idx="261">
                  <c:v>0.20231660231660292</c:v>
                </c:pt>
                <c:pt idx="262">
                  <c:v>0.2030888030888037</c:v>
                </c:pt>
                <c:pt idx="263">
                  <c:v>0.20386100386100448</c:v>
                </c:pt>
                <c:pt idx="264">
                  <c:v>0.20463320463320525</c:v>
                </c:pt>
                <c:pt idx="265">
                  <c:v>0.20540540540540603</c:v>
                </c:pt>
                <c:pt idx="266">
                  <c:v>0.2061776061776068</c:v>
                </c:pt>
                <c:pt idx="267">
                  <c:v>0.20694980694980758</c:v>
                </c:pt>
                <c:pt idx="268">
                  <c:v>0.20772200772200836</c:v>
                </c:pt>
                <c:pt idx="269">
                  <c:v>0.20849420849420913</c:v>
                </c:pt>
                <c:pt idx="270">
                  <c:v>0.20926640926640991</c:v>
                </c:pt>
                <c:pt idx="271">
                  <c:v>0.21003861003861068</c:v>
                </c:pt>
                <c:pt idx="272">
                  <c:v>0.21081081081081146</c:v>
                </c:pt>
                <c:pt idx="273">
                  <c:v>0.21158301158301224</c:v>
                </c:pt>
                <c:pt idx="274">
                  <c:v>0.21235521235521301</c:v>
                </c:pt>
                <c:pt idx="275">
                  <c:v>0.21312741312741379</c:v>
                </c:pt>
                <c:pt idx="276">
                  <c:v>0.21389961389961457</c:v>
                </c:pt>
                <c:pt idx="277">
                  <c:v>0.21467181467181534</c:v>
                </c:pt>
                <c:pt idx="278">
                  <c:v>0.21544401544401612</c:v>
                </c:pt>
                <c:pt idx="279">
                  <c:v>0.21621621621621689</c:v>
                </c:pt>
                <c:pt idx="280">
                  <c:v>0.21698841698841767</c:v>
                </c:pt>
                <c:pt idx="281">
                  <c:v>0.21776061776061845</c:v>
                </c:pt>
                <c:pt idx="282">
                  <c:v>0.21853281853281922</c:v>
                </c:pt>
                <c:pt idx="283">
                  <c:v>0.21930501930502</c:v>
                </c:pt>
                <c:pt idx="284">
                  <c:v>0.22007722007722078</c:v>
                </c:pt>
                <c:pt idx="285">
                  <c:v>0.22084942084942155</c:v>
                </c:pt>
                <c:pt idx="286">
                  <c:v>0.22162162162162233</c:v>
                </c:pt>
                <c:pt idx="287">
                  <c:v>0.2223938223938231</c:v>
                </c:pt>
                <c:pt idx="288">
                  <c:v>0.22316602316602388</c:v>
                </c:pt>
                <c:pt idx="289">
                  <c:v>0.22393822393822466</c:v>
                </c:pt>
                <c:pt idx="290">
                  <c:v>0.22471042471042543</c:v>
                </c:pt>
                <c:pt idx="291">
                  <c:v>0.22548262548262621</c:v>
                </c:pt>
                <c:pt idx="292">
                  <c:v>0.22625482625482699</c:v>
                </c:pt>
                <c:pt idx="293">
                  <c:v>0.22702702702702776</c:v>
                </c:pt>
                <c:pt idx="294">
                  <c:v>0.22779922779922854</c:v>
                </c:pt>
                <c:pt idx="295">
                  <c:v>0.22857142857142931</c:v>
                </c:pt>
                <c:pt idx="296">
                  <c:v>0.22934362934363009</c:v>
                </c:pt>
                <c:pt idx="297">
                  <c:v>0.23011583011583087</c:v>
                </c:pt>
                <c:pt idx="298">
                  <c:v>0.23088803088803164</c:v>
                </c:pt>
                <c:pt idx="299">
                  <c:v>0.23166023166023242</c:v>
                </c:pt>
                <c:pt idx="300">
                  <c:v>0.23243243243243319</c:v>
                </c:pt>
                <c:pt idx="301">
                  <c:v>0.23320463320463397</c:v>
                </c:pt>
                <c:pt idx="302">
                  <c:v>0.23397683397683475</c:v>
                </c:pt>
                <c:pt idx="303">
                  <c:v>0.23474903474903552</c:v>
                </c:pt>
                <c:pt idx="304">
                  <c:v>0.2355212355212363</c:v>
                </c:pt>
                <c:pt idx="305">
                  <c:v>0.23629343629343708</c:v>
                </c:pt>
                <c:pt idx="306">
                  <c:v>0.23706563706563785</c:v>
                </c:pt>
                <c:pt idx="307">
                  <c:v>0.23783783783783863</c:v>
                </c:pt>
                <c:pt idx="308">
                  <c:v>0.2386100386100394</c:v>
                </c:pt>
                <c:pt idx="309">
                  <c:v>0.23938223938224018</c:v>
                </c:pt>
                <c:pt idx="310">
                  <c:v>0.24015444015444096</c:v>
                </c:pt>
                <c:pt idx="311">
                  <c:v>0.24092664092664173</c:v>
                </c:pt>
                <c:pt idx="312">
                  <c:v>0.24169884169884251</c:v>
                </c:pt>
                <c:pt idx="313">
                  <c:v>0.24247104247104329</c:v>
                </c:pt>
                <c:pt idx="314">
                  <c:v>0.24324324324324406</c:v>
                </c:pt>
                <c:pt idx="315">
                  <c:v>0.24401544401544484</c:v>
                </c:pt>
                <c:pt idx="316">
                  <c:v>0.24478764478764561</c:v>
                </c:pt>
                <c:pt idx="317">
                  <c:v>0.24555984555984639</c:v>
                </c:pt>
                <c:pt idx="318">
                  <c:v>0.24633204633204717</c:v>
                </c:pt>
                <c:pt idx="319">
                  <c:v>0.24710424710424794</c:v>
                </c:pt>
                <c:pt idx="320">
                  <c:v>0.24787644787644872</c:v>
                </c:pt>
                <c:pt idx="321">
                  <c:v>0.2486486486486495</c:v>
                </c:pt>
                <c:pt idx="322">
                  <c:v>0.24942084942085027</c:v>
                </c:pt>
                <c:pt idx="323">
                  <c:v>0.25019305019305105</c:v>
                </c:pt>
                <c:pt idx="324">
                  <c:v>0.2509652509652518</c:v>
                </c:pt>
                <c:pt idx="325">
                  <c:v>0.25173745173745254</c:v>
                </c:pt>
                <c:pt idx="326">
                  <c:v>0.25250965250965329</c:v>
                </c:pt>
                <c:pt idx="327">
                  <c:v>0.25328185328185404</c:v>
                </c:pt>
                <c:pt idx="328">
                  <c:v>0.25405405405405479</c:v>
                </c:pt>
                <c:pt idx="329">
                  <c:v>0.25482625482625554</c:v>
                </c:pt>
                <c:pt idx="330">
                  <c:v>0.25559845559845629</c:v>
                </c:pt>
                <c:pt idx="331">
                  <c:v>0.25637065637065704</c:v>
                </c:pt>
                <c:pt idx="332">
                  <c:v>0.25714285714285778</c:v>
                </c:pt>
                <c:pt idx="333">
                  <c:v>0.25791505791505853</c:v>
                </c:pt>
                <c:pt idx="334">
                  <c:v>0.25868725868725928</c:v>
                </c:pt>
                <c:pt idx="335">
                  <c:v>0.25945945945946003</c:v>
                </c:pt>
                <c:pt idx="336">
                  <c:v>0.26023166023166078</c:v>
                </c:pt>
                <c:pt idx="337">
                  <c:v>0.26100386100386153</c:v>
                </c:pt>
                <c:pt idx="338">
                  <c:v>0.26177606177606227</c:v>
                </c:pt>
                <c:pt idx="339">
                  <c:v>0.26254826254826302</c:v>
                </c:pt>
                <c:pt idx="340">
                  <c:v>0.26332046332046377</c:v>
                </c:pt>
                <c:pt idx="341">
                  <c:v>0.26409266409266452</c:v>
                </c:pt>
                <c:pt idx="342">
                  <c:v>0.26486486486486527</c:v>
                </c:pt>
                <c:pt idx="343">
                  <c:v>0.26563706563706602</c:v>
                </c:pt>
                <c:pt idx="344">
                  <c:v>0.26640926640926677</c:v>
                </c:pt>
                <c:pt idx="345">
                  <c:v>0.26718146718146751</c:v>
                </c:pt>
                <c:pt idx="346">
                  <c:v>0.26795366795366826</c:v>
                </c:pt>
                <c:pt idx="347">
                  <c:v>0.26872586872586901</c:v>
                </c:pt>
                <c:pt idx="348">
                  <c:v>0.26949806949806976</c:v>
                </c:pt>
                <c:pt idx="349">
                  <c:v>0.27027027027027051</c:v>
                </c:pt>
                <c:pt idx="350">
                  <c:v>0.27104247104247126</c:v>
                </c:pt>
                <c:pt idx="351">
                  <c:v>0.271814671814672</c:v>
                </c:pt>
                <c:pt idx="352">
                  <c:v>0.27258687258687275</c:v>
                </c:pt>
                <c:pt idx="353">
                  <c:v>0.2733590733590735</c:v>
                </c:pt>
                <c:pt idx="354">
                  <c:v>0.27413127413127425</c:v>
                </c:pt>
                <c:pt idx="355">
                  <c:v>0.274903474903475</c:v>
                </c:pt>
                <c:pt idx="356">
                  <c:v>0.27567567567567575</c:v>
                </c:pt>
                <c:pt idx="357">
                  <c:v>0.27644787644787649</c:v>
                </c:pt>
                <c:pt idx="358">
                  <c:v>0.27722007722007724</c:v>
                </c:pt>
                <c:pt idx="359">
                  <c:v>0.27799227799227799</c:v>
                </c:pt>
                <c:pt idx="360">
                  <c:v>0.27876447876447874</c:v>
                </c:pt>
                <c:pt idx="361">
                  <c:v>0.27953667953667949</c:v>
                </c:pt>
                <c:pt idx="362">
                  <c:v>0.28030888030888024</c:v>
                </c:pt>
                <c:pt idx="363">
                  <c:v>0.28108108108108099</c:v>
                </c:pt>
                <c:pt idx="364">
                  <c:v>0.28185328185328173</c:v>
                </c:pt>
                <c:pt idx="365">
                  <c:v>0.28262548262548248</c:v>
                </c:pt>
                <c:pt idx="366">
                  <c:v>0.28339768339768323</c:v>
                </c:pt>
                <c:pt idx="367">
                  <c:v>0.28416988416988398</c:v>
                </c:pt>
                <c:pt idx="368">
                  <c:v>0.28494208494208473</c:v>
                </c:pt>
                <c:pt idx="369">
                  <c:v>0.28571428571428548</c:v>
                </c:pt>
                <c:pt idx="370">
                  <c:v>0.28648648648648622</c:v>
                </c:pt>
                <c:pt idx="371">
                  <c:v>0.28725868725868697</c:v>
                </c:pt>
                <c:pt idx="372">
                  <c:v>0.28803088803088772</c:v>
                </c:pt>
                <c:pt idx="373">
                  <c:v>0.28880308880308847</c:v>
                </c:pt>
                <c:pt idx="374">
                  <c:v>0.28957528957528922</c:v>
                </c:pt>
                <c:pt idx="375">
                  <c:v>0.29034749034748997</c:v>
                </c:pt>
                <c:pt idx="376">
                  <c:v>0.29111969111969072</c:v>
                </c:pt>
                <c:pt idx="377">
                  <c:v>0.29189189189189146</c:v>
                </c:pt>
                <c:pt idx="378">
                  <c:v>0.29266409266409221</c:v>
                </c:pt>
                <c:pt idx="379">
                  <c:v>0.29343629343629296</c:v>
                </c:pt>
                <c:pt idx="380">
                  <c:v>0.29420849420849371</c:v>
                </c:pt>
                <c:pt idx="381">
                  <c:v>0.29498069498069446</c:v>
                </c:pt>
                <c:pt idx="382">
                  <c:v>0.29575289575289521</c:v>
                </c:pt>
                <c:pt idx="383">
                  <c:v>0.29652509652509595</c:v>
                </c:pt>
                <c:pt idx="384">
                  <c:v>0.2972972972972967</c:v>
                </c:pt>
                <c:pt idx="385">
                  <c:v>0.29806949806949745</c:v>
                </c:pt>
                <c:pt idx="386">
                  <c:v>0.2988416988416982</c:v>
                </c:pt>
                <c:pt idx="387">
                  <c:v>0.29961389961389895</c:v>
                </c:pt>
                <c:pt idx="388">
                  <c:v>0.3003861003860997</c:v>
                </c:pt>
                <c:pt idx="389">
                  <c:v>0.30115830115830045</c:v>
                </c:pt>
                <c:pt idx="390">
                  <c:v>0.30193050193050119</c:v>
                </c:pt>
                <c:pt idx="391">
                  <c:v>0.30270270270270194</c:v>
                </c:pt>
                <c:pt idx="392">
                  <c:v>0.30347490347490269</c:v>
                </c:pt>
                <c:pt idx="393">
                  <c:v>0.30424710424710344</c:v>
                </c:pt>
                <c:pt idx="394">
                  <c:v>0.30501930501930419</c:v>
                </c:pt>
                <c:pt idx="395">
                  <c:v>0.30579150579150494</c:v>
                </c:pt>
                <c:pt idx="396">
                  <c:v>0.30656370656370568</c:v>
                </c:pt>
                <c:pt idx="397">
                  <c:v>0.30733590733590643</c:v>
                </c:pt>
                <c:pt idx="398">
                  <c:v>0.30810810810810718</c:v>
                </c:pt>
                <c:pt idx="399">
                  <c:v>0.30888030888030793</c:v>
                </c:pt>
                <c:pt idx="400">
                  <c:v>0.30965250965250868</c:v>
                </c:pt>
                <c:pt idx="401">
                  <c:v>0.31042471042470943</c:v>
                </c:pt>
                <c:pt idx="402">
                  <c:v>0.31119691119691018</c:v>
                </c:pt>
                <c:pt idx="403">
                  <c:v>0.31196911196911092</c:v>
                </c:pt>
                <c:pt idx="404">
                  <c:v>0.31274131274131167</c:v>
                </c:pt>
                <c:pt idx="405">
                  <c:v>0.31351351351351242</c:v>
                </c:pt>
                <c:pt idx="406">
                  <c:v>0.31428571428571317</c:v>
                </c:pt>
                <c:pt idx="407">
                  <c:v>0.31505791505791392</c:v>
                </c:pt>
                <c:pt idx="408">
                  <c:v>0.31583011583011467</c:v>
                </c:pt>
                <c:pt idx="409">
                  <c:v>0.31660231660231541</c:v>
                </c:pt>
                <c:pt idx="410">
                  <c:v>0.31737451737451616</c:v>
                </c:pt>
                <c:pt idx="411">
                  <c:v>0.31814671814671691</c:v>
                </c:pt>
                <c:pt idx="412">
                  <c:v>0.31891891891891766</c:v>
                </c:pt>
                <c:pt idx="413">
                  <c:v>0.31969111969111841</c:v>
                </c:pt>
                <c:pt idx="414">
                  <c:v>0.32046332046331916</c:v>
                </c:pt>
                <c:pt idx="415">
                  <c:v>0.32123552123551991</c:v>
                </c:pt>
                <c:pt idx="416">
                  <c:v>0.32200772200772065</c:v>
                </c:pt>
                <c:pt idx="417">
                  <c:v>0.3227799227799214</c:v>
                </c:pt>
                <c:pt idx="418">
                  <c:v>0.32355212355212215</c:v>
                </c:pt>
                <c:pt idx="419">
                  <c:v>0.3243243243243229</c:v>
                </c:pt>
                <c:pt idx="420">
                  <c:v>0.32509652509652365</c:v>
                </c:pt>
                <c:pt idx="421">
                  <c:v>0.3258687258687244</c:v>
                </c:pt>
                <c:pt idx="422">
                  <c:v>0.32664092664092514</c:v>
                </c:pt>
                <c:pt idx="423">
                  <c:v>0.32741312741312589</c:v>
                </c:pt>
                <c:pt idx="424">
                  <c:v>0.32818532818532664</c:v>
                </c:pt>
                <c:pt idx="425">
                  <c:v>0.32895752895752739</c:v>
                </c:pt>
                <c:pt idx="426">
                  <c:v>0.32972972972972814</c:v>
                </c:pt>
                <c:pt idx="427">
                  <c:v>0.33050193050192889</c:v>
                </c:pt>
                <c:pt idx="428">
                  <c:v>0.33127413127412964</c:v>
                </c:pt>
                <c:pt idx="429">
                  <c:v>0.33204633204633038</c:v>
                </c:pt>
                <c:pt idx="430">
                  <c:v>0.33281853281853113</c:v>
                </c:pt>
                <c:pt idx="431">
                  <c:v>0.33359073359073188</c:v>
                </c:pt>
                <c:pt idx="432">
                  <c:v>0.33436293436293263</c:v>
                </c:pt>
                <c:pt idx="433">
                  <c:v>0.33513513513513338</c:v>
                </c:pt>
                <c:pt idx="434">
                  <c:v>0.33590733590733413</c:v>
                </c:pt>
                <c:pt idx="435">
                  <c:v>0.33667953667953487</c:v>
                </c:pt>
                <c:pt idx="436">
                  <c:v>0.33745173745173562</c:v>
                </c:pt>
                <c:pt idx="437">
                  <c:v>0.33822393822393637</c:v>
                </c:pt>
                <c:pt idx="438">
                  <c:v>0.33899613899613712</c:v>
                </c:pt>
                <c:pt idx="439">
                  <c:v>0.33976833976833787</c:v>
                </c:pt>
                <c:pt idx="440">
                  <c:v>0.34054054054053862</c:v>
                </c:pt>
                <c:pt idx="441">
                  <c:v>0.34131274131273937</c:v>
                </c:pt>
                <c:pt idx="442">
                  <c:v>0.34208494208494011</c:v>
                </c:pt>
                <c:pt idx="443">
                  <c:v>0.34285714285714086</c:v>
                </c:pt>
                <c:pt idx="444">
                  <c:v>0.34362934362934161</c:v>
                </c:pt>
                <c:pt idx="445">
                  <c:v>0.34440154440154236</c:v>
                </c:pt>
                <c:pt idx="446">
                  <c:v>0.34517374517374311</c:v>
                </c:pt>
                <c:pt idx="447">
                  <c:v>0.34594594594594386</c:v>
                </c:pt>
                <c:pt idx="448">
                  <c:v>0.3467181467181446</c:v>
                </c:pt>
                <c:pt idx="449">
                  <c:v>0.34749034749034535</c:v>
                </c:pt>
                <c:pt idx="450">
                  <c:v>0.3482625482625461</c:v>
                </c:pt>
                <c:pt idx="451">
                  <c:v>0.34903474903474685</c:v>
                </c:pt>
                <c:pt idx="452">
                  <c:v>0.3498069498069476</c:v>
                </c:pt>
                <c:pt idx="453">
                  <c:v>0.35057915057914835</c:v>
                </c:pt>
                <c:pt idx="454">
                  <c:v>0.35135135135134909</c:v>
                </c:pt>
                <c:pt idx="455">
                  <c:v>0.35212355212354984</c:v>
                </c:pt>
                <c:pt idx="456">
                  <c:v>0.35289575289575059</c:v>
                </c:pt>
                <c:pt idx="457">
                  <c:v>0.35366795366795134</c:v>
                </c:pt>
                <c:pt idx="458">
                  <c:v>0.35444015444015209</c:v>
                </c:pt>
                <c:pt idx="459">
                  <c:v>0.35521235521235284</c:v>
                </c:pt>
                <c:pt idx="460">
                  <c:v>0.35598455598455359</c:v>
                </c:pt>
                <c:pt idx="461">
                  <c:v>0.35675675675675433</c:v>
                </c:pt>
                <c:pt idx="462">
                  <c:v>0.35752895752895508</c:v>
                </c:pt>
                <c:pt idx="463">
                  <c:v>0.35830115830115583</c:v>
                </c:pt>
                <c:pt idx="464">
                  <c:v>0.35907335907335658</c:v>
                </c:pt>
                <c:pt idx="465">
                  <c:v>0.35984555984555733</c:v>
                </c:pt>
                <c:pt idx="466">
                  <c:v>0.36061776061775808</c:v>
                </c:pt>
                <c:pt idx="467">
                  <c:v>0.36138996138995882</c:v>
                </c:pt>
                <c:pt idx="468">
                  <c:v>0.36216216216215957</c:v>
                </c:pt>
                <c:pt idx="469">
                  <c:v>0.36293436293436032</c:v>
                </c:pt>
                <c:pt idx="470">
                  <c:v>0.36370656370656107</c:v>
                </c:pt>
                <c:pt idx="471">
                  <c:v>0.36447876447876182</c:v>
                </c:pt>
                <c:pt idx="472">
                  <c:v>0.36525096525096257</c:v>
                </c:pt>
                <c:pt idx="473">
                  <c:v>0.36602316602316332</c:v>
                </c:pt>
                <c:pt idx="474">
                  <c:v>0.36679536679536406</c:v>
                </c:pt>
                <c:pt idx="475">
                  <c:v>0.36756756756756481</c:v>
                </c:pt>
                <c:pt idx="476">
                  <c:v>0.36833976833976556</c:v>
                </c:pt>
                <c:pt idx="477">
                  <c:v>0.36911196911196631</c:v>
                </c:pt>
                <c:pt idx="478">
                  <c:v>0.36988416988416706</c:v>
                </c:pt>
                <c:pt idx="479">
                  <c:v>0.37065637065636781</c:v>
                </c:pt>
                <c:pt idx="480">
                  <c:v>0.37142857142856855</c:v>
                </c:pt>
                <c:pt idx="481">
                  <c:v>0.3722007722007693</c:v>
                </c:pt>
                <c:pt idx="482">
                  <c:v>0.37297297297297005</c:v>
                </c:pt>
                <c:pt idx="483">
                  <c:v>0.3737451737451708</c:v>
                </c:pt>
                <c:pt idx="484">
                  <c:v>0.37451737451737155</c:v>
                </c:pt>
                <c:pt idx="485">
                  <c:v>0.3752895752895723</c:v>
                </c:pt>
                <c:pt idx="486">
                  <c:v>0.37606177606177305</c:v>
                </c:pt>
                <c:pt idx="487">
                  <c:v>0.37683397683397379</c:v>
                </c:pt>
                <c:pt idx="488">
                  <c:v>0.37760617760617454</c:v>
                </c:pt>
                <c:pt idx="489">
                  <c:v>0.37837837837837529</c:v>
                </c:pt>
                <c:pt idx="490">
                  <c:v>0.37915057915057604</c:v>
                </c:pt>
                <c:pt idx="491">
                  <c:v>0.37992277992277679</c:v>
                </c:pt>
                <c:pt idx="492">
                  <c:v>0.38069498069497754</c:v>
                </c:pt>
                <c:pt idx="493">
                  <c:v>0.38146718146717828</c:v>
                </c:pt>
                <c:pt idx="494">
                  <c:v>0.38223938223937903</c:v>
                </c:pt>
                <c:pt idx="495">
                  <c:v>0.38301158301157978</c:v>
                </c:pt>
                <c:pt idx="496">
                  <c:v>0.38378378378378053</c:v>
                </c:pt>
                <c:pt idx="497">
                  <c:v>0.38455598455598128</c:v>
                </c:pt>
                <c:pt idx="498">
                  <c:v>0.38532818532818203</c:v>
                </c:pt>
                <c:pt idx="499">
                  <c:v>0.38610038610038278</c:v>
                </c:pt>
                <c:pt idx="500">
                  <c:v>0.38687258687258352</c:v>
                </c:pt>
                <c:pt idx="501">
                  <c:v>0.38764478764478427</c:v>
                </c:pt>
                <c:pt idx="502">
                  <c:v>0.38841698841698502</c:v>
                </c:pt>
                <c:pt idx="503">
                  <c:v>0.38918918918918577</c:v>
                </c:pt>
                <c:pt idx="504">
                  <c:v>0.38996138996138652</c:v>
                </c:pt>
                <c:pt idx="505">
                  <c:v>0.39073359073358727</c:v>
                </c:pt>
                <c:pt idx="506">
                  <c:v>0.39150579150578801</c:v>
                </c:pt>
                <c:pt idx="507">
                  <c:v>0.39227799227798876</c:v>
                </c:pt>
                <c:pt idx="508">
                  <c:v>0.39305019305018951</c:v>
                </c:pt>
                <c:pt idx="509">
                  <c:v>0.39382239382239026</c:v>
                </c:pt>
                <c:pt idx="510">
                  <c:v>0.39459459459459101</c:v>
                </c:pt>
                <c:pt idx="511">
                  <c:v>0.39536679536679176</c:v>
                </c:pt>
                <c:pt idx="512">
                  <c:v>0.39613899613899251</c:v>
                </c:pt>
                <c:pt idx="513">
                  <c:v>0.39691119691119325</c:v>
                </c:pt>
                <c:pt idx="514">
                  <c:v>0.397683397683394</c:v>
                </c:pt>
                <c:pt idx="515">
                  <c:v>0.39845559845559475</c:v>
                </c:pt>
                <c:pt idx="516">
                  <c:v>0.3992277992277955</c:v>
                </c:pt>
                <c:pt idx="517">
                  <c:v>0.39999999999999625</c:v>
                </c:pt>
                <c:pt idx="518">
                  <c:v>0.400772200772197</c:v>
                </c:pt>
                <c:pt idx="519">
                  <c:v>0.40154440154439774</c:v>
                </c:pt>
                <c:pt idx="520">
                  <c:v>0.40231660231659849</c:v>
                </c:pt>
                <c:pt idx="521">
                  <c:v>0.40308880308879924</c:v>
                </c:pt>
                <c:pt idx="522">
                  <c:v>0.40386100386099999</c:v>
                </c:pt>
                <c:pt idx="523">
                  <c:v>0.40463320463320074</c:v>
                </c:pt>
                <c:pt idx="524">
                  <c:v>0.40540540540540149</c:v>
                </c:pt>
                <c:pt idx="525">
                  <c:v>0.40617760617760224</c:v>
                </c:pt>
                <c:pt idx="526">
                  <c:v>0.40694980694980298</c:v>
                </c:pt>
                <c:pt idx="527">
                  <c:v>0.40772200772200373</c:v>
                </c:pt>
                <c:pt idx="528">
                  <c:v>0.40849420849420448</c:v>
                </c:pt>
                <c:pt idx="529">
                  <c:v>0.40926640926640523</c:v>
                </c:pt>
                <c:pt idx="530">
                  <c:v>0.41003861003860598</c:v>
                </c:pt>
                <c:pt idx="531">
                  <c:v>0.41081081081080673</c:v>
                </c:pt>
                <c:pt idx="532">
                  <c:v>0.41158301158300747</c:v>
                </c:pt>
                <c:pt idx="533">
                  <c:v>0.41235521235520822</c:v>
                </c:pt>
                <c:pt idx="534">
                  <c:v>0.41312741312740897</c:v>
                </c:pt>
                <c:pt idx="535">
                  <c:v>0.41389961389960972</c:v>
                </c:pt>
                <c:pt idx="536">
                  <c:v>0.41467181467181047</c:v>
                </c:pt>
                <c:pt idx="537">
                  <c:v>0.41544401544401122</c:v>
                </c:pt>
                <c:pt idx="538">
                  <c:v>0.41621621621621196</c:v>
                </c:pt>
                <c:pt idx="539">
                  <c:v>0.41698841698841271</c:v>
                </c:pt>
                <c:pt idx="540">
                  <c:v>0.41776061776061346</c:v>
                </c:pt>
                <c:pt idx="541">
                  <c:v>0.41853281853281421</c:v>
                </c:pt>
                <c:pt idx="542">
                  <c:v>0.41930501930501496</c:v>
                </c:pt>
                <c:pt idx="543">
                  <c:v>0.42007722007721571</c:v>
                </c:pt>
                <c:pt idx="544">
                  <c:v>0.42084942084941646</c:v>
                </c:pt>
                <c:pt idx="545">
                  <c:v>0.4216216216216172</c:v>
                </c:pt>
                <c:pt idx="546">
                  <c:v>0.42239382239381795</c:v>
                </c:pt>
                <c:pt idx="547">
                  <c:v>0.4231660231660187</c:v>
                </c:pt>
                <c:pt idx="548">
                  <c:v>0.42393822393821945</c:v>
                </c:pt>
                <c:pt idx="549">
                  <c:v>0.4247104247104202</c:v>
                </c:pt>
                <c:pt idx="550">
                  <c:v>0.42548262548262095</c:v>
                </c:pt>
                <c:pt idx="551">
                  <c:v>0.42625482625482169</c:v>
                </c:pt>
                <c:pt idx="552">
                  <c:v>0.42702702702702244</c:v>
                </c:pt>
                <c:pt idx="553">
                  <c:v>0.42779922779922319</c:v>
                </c:pt>
                <c:pt idx="554">
                  <c:v>0.42857142857142394</c:v>
                </c:pt>
                <c:pt idx="555">
                  <c:v>0.42934362934362469</c:v>
                </c:pt>
                <c:pt idx="556">
                  <c:v>0.43011583011582544</c:v>
                </c:pt>
                <c:pt idx="557">
                  <c:v>0.43088803088802619</c:v>
                </c:pt>
                <c:pt idx="558">
                  <c:v>0.43166023166022693</c:v>
                </c:pt>
                <c:pt idx="559">
                  <c:v>0.43243243243242768</c:v>
                </c:pt>
                <c:pt idx="560">
                  <c:v>0.43320463320462843</c:v>
                </c:pt>
                <c:pt idx="561">
                  <c:v>0.43397683397682918</c:v>
                </c:pt>
                <c:pt idx="562">
                  <c:v>0.43474903474902993</c:v>
                </c:pt>
                <c:pt idx="563">
                  <c:v>0.43552123552123068</c:v>
                </c:pt>
                <c:pt idx="564">
                  <c:v>0.43629343629343142</c:v>
                </c:pt>
                <c:pt idx="565">
                  <c:v>0.43706563706563217</c:v>
                </c:pt>
                <c:pt idx="566">
                  <c:v>0.43783783783783292</c:v>
                </c:pt>
                <c:pt idx="567">
                  <c:v>0.43861003861003367</c:v>
                </c:pt>
                <c:pt idx="568">
                  <c:v>0.43938223938223442</c:v>
                </c:pt>
                <c:pt idx="569">
                  <c:v>0.44015444015443517</c:v>
                </c:pt>
                <c:pt idx="570">
                  <c:v>0.44092664092663592</c:v>
                </c:pt>
                <c:pt idx="571">
                  <c:v>0.44169884169883666</c:v>
                </c:pt>
                <c:pt idx="572">
                  <c:v>0.44247104247103741</c:v>
                </c:pt>
                <c:pt idx="573">
                  <c:v>0.44324324324323816</c:v>
                </c:pt>
                <c:pt idx="574">
                  <c:v>0.44401544401543891</c:v>
                </c:pt>
                <c:pt idx="575">
                  <c:v>0.44478764478763966</c:v>
                </c:pt>
                <c:pt idx="576">
                  <c:v>0.44555984555984041</c:v>
                </c:pt>
                <c:pt idx="577">
                  <c:v>0.44633204633204115</c:v>
                </c:pt>
                <c:pt idx="578">
                  <c:v>0.4471042471042419</c:v>
                </c:pt>
                <c:pt idx="579">
                  <c:v>0.44787644787644265</c:v>
                </c:pt>
                <c:pt idx="580">
                  <c:v>0.4486486486486434</c:v>
                </c:pt>
                <c:pt idx="581">
                  <c:v>0.44942084942084415</c:v>
                </c:pt>
                <c:pt idx="582">
                  <c:v>0.4501930501930449</c:v>
                </c:pt>
                <c:pt idx="583">
                  <c:v>0.45096525096524565</c:v>
                </c:pt>
                <c:pt idx="584">
                  <c:v>0.45173745173744639</c:v>
                </c:pt>
                <c:pt idx="585">
                  <c:v>0.45250965250964714</c:v>
                </c:pt>
                <c:pt idx="586">
                  <c:v>0.45328185328184789</c:v>
                </c:pt>
                <c:pt idx="587">
                  <c:v>0.45405405405404864</c:v>
                </c:pt>
                <c:pt idx="588">
                  <c:v>0.45482625482624939</c:v>
                </c:pt>
                <c:pt idx="589">
                  <c:v>0.45559845559845014</c:v>
                </c:pt>
                <c:pt idx="590">
                  <c:v>0.45637065637065088</c:v>
                </c:pt>
                <c:pt idx="591">
                  <c:v>0.45714285714285163</c:v>
                </c:pt>
                <c:pt idx="592">
                  <c:v>0.45791505791505238</c:v>
                </c:pt>
                <c:pt idx="593">
                  <c:v>0.45868725868725313</c:v>
                </c:pt>
                <c:pt idx="594">
                  <c:v>0.45945945945945388</c:v>
                </c:pt>
                <c:pt idx="595">
                  <c:v>0.46023166023165463</c:v>
                </c:pt>
                <c:pt idx="596">
                  <c:v>0.46100386100385538</c:v>
                </c:pt>
                <c:pt idx="597">
                  <c:v>0.46177606177605612</c:v>
                </c:pt>
                <c:pt idx="598">
                  <c:v>0.46254826254825687</c:v>
                </c:pt>
                <c:pt idx="599">
                  <c:v>0.46332046332045762</c:v>
                </c:pt>
                <c:pt idx="600">
                  <c:v>0.46409266409265837</c:v>
                </c:pt>
                <c:pt idx="601">
                  <c:v>0.46486486486485912</c:v>
                </c:pt>
                <c:pt idx="602">
                  <c:v>0.46563706563705987</c:v>
                </c:pt>
                <c:pt idx="603">
                  <c:v>0.46640926640926061</c:v>
                </c:pt>
                <c:pt idx="604">
                  <c:v>0.46718146718146136</c:v>
                </c:pt>
                <c:pt idx="605">
                  <c:v>0.46795366795366211</c:v>
                </c:pt>
                <c:pt idx="606">
                  <c:v>0.46872586872586286</c:v>
                </c:pt>
                <c:pt idx="607">
                  <c:v>0.46949806949806361</c:v>
                </c:pt>
                <c:pt idx="608">
                  <c:v>0.47027027027026436</c:v>
                </c:pt>
                <c:pt idx="609">
                  <c:v>0.47104247104246511</c:v>
                </c:pt>
                <c:pt idx="610">
                  <c:v>0.47181467181466585</c:v>
                </c:pt>
                <c:pt idx="611">
                  <c:v>0.4725868725868666</c:v>
                </c:pt>
                <c:pt idx="612">
                  <c:v>0.47335907335906735</c:v>
                </c:pt>
                <c:pt idx="613">
                  <c:v>0.4741312741312681</c:v>
                </c:pt>
                <c:pt idx="614">
                  <c:v>0.47490347490346885</c:v>
                </c:pt>
                <c:pt idx="615">
                  <c:v>0.4756756756756696</c:v>
                </c:pt>
                <c:pt idx="616">
                  <c:v>0.47644787644787034</c:v>
                </c:pt>
                <c:pt idx="617">
                  <c:v>0.47722007722007109</c:v>
                </c:pt>
                <c:pt idx="618">
                  <c:v>0.47799227799227184</c:v>
                </c:pt>
                <c:pt idx="619">
                  <c:v>0.47876447876447259</c:v>
                </c:pt>
                <c:pt idx="620">
                  <c:v>0.47953667953667334</c:v>
                </c:pt>
                <c:pt idx="621">
                  <c:v>0.48030888030887409</c:v>
                </c:pt>
                <c:pt idx="622">
                  <c:v>0.48108108108107484</c:v>
                </c:pt>
                <c:pt idx="623">
                  <c:v>0.48185328185327558</c:v>
                </c:pt>
                <c:pt idx="624">
                  <c:v>0.48262548262547633</c:v>
                </c:pt>
                <c:pt idx="625">
                  <c:v>0.48339768339767708</c:v>
                </c:pt>
                <c:pt idx="626">
                  <c:v>0.48416988416987783</c:v>
                </c:pt>
                <c:pt idx="627">
                  <c:v>0.48494208494207858</c:v>
                </c:pt>
                <c:pt idx="628">
                  <c:v>0.48571428571427933</c:v>
                </c:pt>
                <c:pt idx="629">
                  <c:v>0.48648648648648007</c:v>
                </c:pt>
                <c:pt idx="630">
                  <c:v>0.48725868725868082</c:v>
                </c:pt>
                <c:pt idx="631">
                  <c:v>0.48803088803088157</c:v>
                </c:pt>
                <c:pt idx="632">
                  <c:v>0.48880308880308232</c:v>
                </c:pt>
                <c:pt idx="633">
                  <c:v>0.48957528957528307</c:v>
                </c:pt>
                <c:pt idx="634">
                  <c:v>0.49034749034748382</c:v>
                </c:pt>
                <c:pt idx="635">
                  <c:v>0.49111969111968456</c:v>
                </c:pt>
                <c:pt idx="636">
                  <c:v>0.49189189189188531</c:v>
                </c:pt>
                <c:pt idx="637">
                  <c:v>0.49266409266408606</c:v>
                </c:pt>
                <c:pt idx="638">
                  <c:v>0.49343629343628681</c:v>
                </c:pt>
                <c:pt idx="639">
                  <c:v>0.49420849420848756</c:v>
                </c:pt>
                <c:pt idx="640">
                  <c:v>0.49498069498068831</c:v>
                </c:pt>
                <c:pt idx="641">
                  <c:v>0.49575289575288906</c:v>
                </c:pt>
                <c:pt idx="642">
                  <c:v>0.4965250965250898</c:v>
                </c:pt>
                <c:pt idx="643">
                  <c:v>0.49729729729729055</c:v>
                </c:pt>
                <c:pt idx="644">
                  <c:v>0.4980694980694913</c:v>
                </c:pt>
                <c:pt idx="645">
                  <c:v>0.49884169884169205</c:v>
                </c:pt>
                <c:pt idx="646">
                  <c:v>0.4996138996138928</c:v>
                </c:pt>
                <c:pt idx="647">
                  <c:v>0.50038610038609355</c:v>
                </c:pt>
                <c:pt idx="648">
                  <c:v>0.50115830115829429</c:v>
                </c:pt>
                <c:pt idx="649">
                  <c:v>0.50193050193049504</c:v>
                </c:pt>
                <c:pt idx="650">
                  <c:v>0.50270270270269579</c:v>
                </c:pt>
                <c:pt idx="651">
                  <c:v>0.50347490347489654</c:v>
                </c:pt>
                <c:pt idx="652">
                  <c:v>0.50424710424709729</c:v>
                </c:pt>
                <c:pt idx="653">
                  <c:v>0.50501930501929804</c:v>
                </c:pt>
                <c:pt idx="654">
                  <c:v>0.50579150579149879</c:v>
                </c:pt>
                <c:pt idx="655">
                  <c:v>0.50656370656369953</c:v>
                </c:pt>
                <c:pt idx="656">
                  <c:v>0.50733590733590028</c:v>
                </c:pt>
                <c:pt idx="657">
                  <c:v>0.50810810810810103</c:v>
                </c:pt>
                <c:pt idx="658">
                  <c:v>0.50888030888030178</c:v>
                </c:pt>
                <c:pt idx="659">
                  <c:v>0.50965250965250253</c:v>
                </c:pt>
                <c:pt idx="660">
                  <c:v>0.51042471042470328</c:v>
                </c:pt>
                <c:pt idx="661">
                  <c:v>0.51119691119690402</c:v>
                </c:pt>
                <c:pt idx="662">
                  <c:v>0.51196911196910477</c:v>
                </c:pt>
                <c:pt idx="663">
                  <c:v>0.51274131274130552</c:v>
                </c:pt>
                <c:pt idx="664">
                  <c:v>0.51351351351350627</c:v>
                </c:pt>
                <c:pt idx="665">
                  <c:v>0.51428571428570702</c:v>
                </c:pt>
                <c:pt idx="666">
                  <c:v>0.51505791505790777</c:v>
                </c:pt>
                <c:pt idx="667">
                  <c:v>0.51583011583010852</c:v>
                </c:pt>
                <c:pt idx="668">
                  <c:v>0.51660231660230926</c:v>
                </c:pt>
                <c:pt idx="669">
                  <c:v>0.51737451737451001</c:v>
                </c:pt>
                <c:pt idx="670">
                  <c:v>0.51814671814671076</c:v>
                </c:pt>
                <c:pt idx="671">
                  <c:v>0.51891891891891151</c:v>
                </c:pt>
                <c:pt idx="672">
                  <c:v>0.51969111969111226</c:v>
                </c:pt>
                <c:pt idx="673">
                  <c:v>0.52046332046331301</c:v>
                </c:pt>
                <c:pt idx="674">
                  <c:v>0.52123552123551375</c:v>
                </c:pt>
                <c:pt idx="675">
                  <c:v>0.5220077220077145</c:v>
                </c:pt>
                <c:pt idx="676">
                  <c:v>0.52277992277991525</c:v>
                </c:pt>
                <c:pt idx="677">
                  <c:v>0.523552123552116</c:v>
                </c:pt>
                <c:pt idx="678">
                  <c:v>0.52432432432431675</c:v>
                </c:pt>
                <c:pt idx="679">
                  <c:v>0.5250965250965175</c:v>
                </c:pt>
                <c:pt idx="680">
                  <c:v>0.52586872586871825</c:v>
                </c:pt>
                <c:pt idx="681">
                  <c:v>0.52664092664091899</c:v>
                </c:pt>
                <c:pt idx="682">
                  <c:v>0.52741312741311974</c:v>
                </c:pt>
                <c:pt idx="683">
                  <c:v>0.52818532818532049</c:v>
                </c:pt>
                <c:pt idx="684">
                  <c:v>0.52895752895752124</c:v>
                </c:pt>
                <c:pt idx="685">
                  <c:v>0.52972972972972199</c:v>
                </c:pt>
                <c:pt idx="686">
                  <c:v>0.53050193050192274</c:v>
                </c:pt>
                <c:pt idx="687">
                  <c:v>0.53127413127412348</c:v>
                </c:pt>
                <c:pt idx="688">
                  <c:v>0.53204633204632423</c:v>
                </c:pt>
                <c:pt idx="689">
                  <c:v>0.53281853281852498</c:v>
                </c:pt>
                <c:pt idx="690">
                  <c:v>0.53359073359072573</c:v>
                </c:pt>
                <c:pt idx="691">
                  <c:v>0.53436293436292648</c:v>
                </c:pt>
                <c:pt idx="692">
                  <c:v>0.53513513513512723</c:v>
                </c:pt>
                <c:pt idx="693">
                  <c:v>0.53590733590732798</c:v>
                </c:pt>
                <c:pt idx="694">
                  <c:v>0.53667953667952872</c:v>
                </c:pt>
                <c:pt idx="695">
                  <c:v>0.53745173745172947</c:v>
                </c:pt>
                <c:pt idx="696">
                  <c:v>0.53822393822393022</c:v>
                </c:pt>
                <c:pt idx="697">
                  <c:v>0.53899613899613097</c:v>
                </c:pt>
                <c:pt idx="698">
                  <c:v>0.53976833976833172</c:v>
                </c:pt>
                <c:pt idx="699">
                  <c:v>0.54054054054053247</c:v>
                </c:pt>
                <c:pt idx="700">
                  <c:v>0.54131274131273321</c:v>
                </c:pt>
                <c:pt idx="701">
                  <c:v>0.54208494208493396</c:v>
                </c:pt>
                <c:pt idx="702">
                  <c:v>0.54285714285713471</c:v>
                </c:pt>
                <c:pt idx="703">
                  <c:v>0.54362934362933546</c:v>
                </c:pt>
                <c:pt idx="704">
                  <c:v>0.54440154440153621</c:v>
                </c:pt>
                <c:pt idx="705">
                  <c:v>0.54517374517373696</c:v>
                </c:pt>
                <c:pt idx="706">
                  <c:v>0.54594594594593771</c:v>
                </c:pt>
                <c:pt idx="707">
                  <c:v>0.54671814671813845</c:v>
                </c:pt>
                <c:pt idx="708">
                  <c:v>0.5474903474903392</c:v>
                </c:pt>
                <c:pt idx="709">
                  <c:v>0.54826254826253995</c:v>
                </c:pt>
                <c:pt idx="710">
                  <c:v>0.5490347490347407</c:v>
                </c:pt>
                <c:pt idx="711">
                  <c:v>0.54980694980694145</c:v>
                </c:pt>
                <c:pt idx="712">
                  <c:v>0.5505791505791422</c:v>
                </c:pt>
                <c:pt idx="713">
                  <c:v>0.55135135135134294</c:v>
                </c:pt>
                <c:pt idx="714">
                  <c:v>0.55212355212354369</c:v>
                </c:pt>
                <c:pt idx="715">
                  <c:v>0.55289575289574444</c:v>
                </c:pt>
                <c:pt idx="716">
                  <c:v>0.55366795366794519</c:v>
                </c:pt>
                <c:pt idx="717">
                  <c:v>0.55444015444014594</c:v>
                </c:pt>
                <c:pt idx="718">
                  <c:v>0.55521235521234669</c:v>
                </c:pt>
                <c:pt idx="719">
                  <c:v>0.55598455598454743</c:v>
                </c:pt>
                <c:pt idx="720">
                  <c:v>0.55675675675674818</c:v>
                </c:pt>
                <c:pt idx="721">
                  <c:v>0.55752895752894893</c:v>
                </c:pt>
                <c:pt idx="722">
                  <c:v>0.55830115830114968</c:v>
                </c:pt>
                <c:pt idx="723">
                  <c:v>0.55907335907335043</c:v>
                </c:pt>
                <c:pt idx="724">
                  <c:v>0.55984555984555118</c:v>
                </c:pt>
                <c:pt idx="725">
                  <c:v>0.56061776061775193</c:v>
                </c:pt>
                <c:pt idx="726">
                  <c:v>0.56138996138995267</c:v>
                </c:pt>
                <c:pt idx="727">
                  <c:v>0.56216216216215342</c:v>
                </c:pt>
                <c:pt idx="728">
                  <c:v>0.56293436293435417</c:v>
                </c:pt>
                <c:pt idx="729">
                  <c:v>0.56370656370655492</c:v>
                </c:pt>
                <c:pt idx="730">
                  <c:v>0.56447876447875567</c:v>
                </c:pt>
                <c:pt idx="731">
                  <c:v>0.56525096525095642</c:v>
                </c:pt>
                <c:pt idx="732">
                  <c:v>0.56602316602315716</c:v>
                </c:pt>
                <c:pt idx="733">
                  <c:v>0.56679536679535791</c:v>
                </c:pt>
                <c:pt idx="734">
                  <c:v>0.56756756756755866</c:v>
                </c:pt>
                <c:pt idx="735">
                  <c:v>0.56833976833975941</c:v>
                </c:pt>
                <c:pt idx="736">
                  <c:v>0.56911196911196016</c:v>
                </c:pt>
                <c:pt idx="737">
                  <c:v>0.56988416988416091</c:v>
                </c:pt>
                <c:pt idx="738">
                  <c:v>0.57065637065636166</c:v>
                </c:pt>
                <c:pt idx="739">
                  <c:v>0.5714285714285624</c:v>
                </c:pt>
                <c:pt idx="740">
                  <c:v>0.57220077220076315</c:v>
                </c:pt>
                <c:pt idx="741">
                  <c:v>0.5729729729729639</c:v>
                </c:pt>
                <c:pt idx="742">
                  <c:v>0.57374517374516465</c:v>
                </c:pt>
                <c:pt idx="743">
                  <c:v>0.5745173745173654</c:v>
                </c:pt>
                <c:pt idx="744">
                  <c:v>0.57528957528956615</c:v>
                </c:pt>
                <c:pt idx="745">
                  <c:v>0.57606177606176689</c:v>
                </c:pt>
                <c:pt idx="746">
                  <c:v>0.57683397683396764</c:v>
                </c:pt>
                <c:pt idx="747">
                  <c:v>0.57760617760616839</c:v>
                </c:pt>
                <c:pt idx="748">
                  <c:v>0.57837837837836914</c:v>
                </c:pt>
                <c:pt idx="749">
                  <c:v>0.57915057915056989</c:v>
                </c:pt>
                <c:pt idx="750">
                  <c:v>0.57992277992277064</c:v>
                </c:pt>
                <c:pt idx="751">
                  <c:v>0.58069498069497139</c:v>
                </c:pt>
                <c:pt idx="752">
                  <c:v>0.58146718146717213</c:v>
                </c:pt>
                <c:pt idx="753">
                  <c:v>0.58223938223937288</c:v>
                </c:pt>
                <c:pt idx="754">
                  <c:v>0.58301158301157363</c:v>
                </c:pt>
                <c:pt idx="755">
                  <c:v>0.58378378378377438</c:v>
                </c:pt>
                <c:pt idx="756">
                  <c:v>0.58455598455597513</c:v>
                </c:pt>
                <c:pt idx="757">
                  <c:v>0.58532818532817588</c:v>
                </c:pt>
                <c:pt idx="758">
                  <c:v>0.58610038610037662</c:v>
                </c:pt>
                <c:pt idx="759">
                  <c:v>0.58687258687257737</c:v>
                </c:pt>
                <c:pt idx="760">
                  <c:v>0.58764478764477812</c:v>
                </c:pt>
                <c:pt idx="761">
                  <c:v>0.58841698841697887</c:v>
                </c:pt>
                <c:pt idx="762">
                  <c:v>0.58918918918917962</c:v>
                </c:pt>
                <c:pt idx="763">
                  <c:v>0.58996138996138037</c:v>
                </c:pt>
                <c:pt idx="764">
                  <c:v>0.59073359073358112</c:v>
                </c:pt>
                <c:pt idx="765">
                  <c:v>0.59150579150578186</c:v>
                </c:pt>
                <c:pt idx="766">
                  <c:v>0.59227799227798261</c:v>
                </c:pt>
                <c:pt idx="767">
                  <c:v>0.59305019305018336</c:v>
                </c:pt>
                <c:pt idx="768">
                  <c:v>0.59382239382238411</c:v>
                </c:pt>
                <c:pt idx="769">
                  <c:v>0.59459459459458486</c:v>
                </c:pt>
                <c:pt idx="770">
                  <c:v>0.59536679536678561</c:v>
                </c:pt>
                <c:pt idx="771">
                  <c:v>0.59613899613898635</c:v>
                </c:pt>
                <c:pt idx="772">
                  <c:v>0.5969111969111871</c:v>
                </c:pt>
                <c:pt idx="773">
                  <c:v>0.59768339768338785</c:v>
                </c:pt>
                <c:pt idx="774">
                  <c:v>0.5984555984555886</c:v>
                </c:pt>
                <c:pt idx="775">
                  <c:v>0.59922779922778935</c:v>
                </c:pt>
                <c:pt idx="776">
                  <c:v>0.5999999999999901</c:v>
                </c:pt>
                <c:pt idx="777">
                  <c:v>0.60077220077219085</c:v>
                </c:pt>
                <c:pt idx="778">
                  <c:v>0.60154440154439159</c:v>
                </c:pt>
                <c:pt idx="779">
                  <c:v>0.60231660231659234</c:v>
                </c:pt>
                <c:pt idx="780">
                  <c:v>0.60308880308879309</c:v>
                </c:pt>
                <c:pt idx="781">
                  <c:v>0.60386100386099384</c:v>
                </c:pt>
                <c:pt idx="782">
                  <c:v>0.60463320463319459</c:v>
                </c:pt>
                <c:pt idx="783">
                  <c:v>0.60540540540539534</c:v>
                </c:pt>
                <c:pt idx="784">
                  <c:v>0.60617760617759608</c:v>
                </c:pt>
                <c:pt idx="785">
                  <c:v>0.60694980694979683</c:v>
                </c:pt>
                <c:pt idx="786">
                  <c:v>0.60772200772199758</c:v>
                </c:pt>
                <c:pt idx="787">
                  <c:v>0.60849420849419833</c:v>
                </c:pt>
                <c:pt idx="788">
                  <c:v>0.60926640926639908</c:v>
                </c:pt>
                <c:pt idx="789">
                  <c:v>0.61003861003859983</c:v>
                </c:pt>
                <c:pt idx="790">
                  <c:v>0.61081081081080058</c:v>
                </c:pt>
                <c:pt idx="791">
                  <c:v>0.61158301158300132</c:v>
                </c:pt>
                <c:pt idx="792">
                  <c:v>0.61235521235520207</c:v>
                </c:pt>
                <c:pt idx="793">
                  <c:v>0.61312741312740282</c:v>
                </c:pt>
                <c:pt idx="794">
                  <c:v>0.61389961389960357</c:v>
                </c:pt>
                <c:pt idx="795">
                  <c:v>0.61467181467180432</c:v>
                </c:pt>
                <c:pt idx="796">
                  <c:v>0.61544401544400507</c:v>
                </c:pt>
                <c:pt idx="797">
                  <c:v>0.61621621621620581</c:v>
                </c:pt>
                <c:pt idx="798">
                  <c:v>0.61698841698840656</c:v>
                </c:pt>
                <c:pt idx="799">
                  <c:v>0.61776061776060731</c:v>
                </c:pt>
                <c:pt idx="800">
                  <c:v>0.61853281853280806</c:v>
                </c:pt>
                <c:pt idx="801">
                  <c:v>0.61930501930500881</c:v>
                </c:pt>
                <c:pt idx="802">
                  <c:v>0.62007722007720956</c:v>
                </c:pt>
                <c:pt idx="803">
                  <c:v>0.62084942084941031</c:v>
                </c:pt>
                <c:pt idx="804">
                  <c:v>0.62162162162161105</c:v>
                </c:pt>
                <c:pt idx="805">
                  <c:v>0.6223938223938118</c:v>
                </c:pt>
                <c:pt idx="806">
                  <c:v>0.62316602316601255</c:v>
                </c:pt>
                <c:pt idx="807">
                  <c:v>0.6239382239382133</c:v>
                </c:pt>
                <c:pt idx="808">
                  <c:v>0.62471042471041405</c:v>
                </c:pt>
                <c:pt idx="809">
                  <c:v>0.6254826254826148</c:v>
                </c:pt>
                <c:pt idx="810">
                  <c:v>0.62625482625481554</c:v>
                </c:pt>
                <c:pt idx="811">
                  <c:v>0.62702702702701629</c:v>
                </c:pt>
                <c:pt idx="812">
                  <c:v>0.62779922779921704</c:v>
                </c:pt>
                <c:pt idx="813">
                  <c:v>0.62857142857141779</c:v>
                </c:pt>
                <c:pt idx="814">
                  <c:v>0.62934362934361854</c:v>
                </c:pt>
                <c:pt idx="815">
                  <c:v>0.63011583011581929</c:v>
                </c:pt>
                <c:pt idx="816">
                  <c:v>0.63088803088802003</c:v>
                </c:pt>
                <c:pt idx="817">
                  <c:v>0.63166023166022078</c:v>
                </c:pt>
                <c:pt idx="818">
                  <c:v>0.63243243243242153</c:v>
                </c:pt>
                <c:pt idx="819">
                  <c:v>0.63320463320462228</c:v>
                </c:pt>
                <c:pt idx="820">
                  <c:v>0.63397683397682303</c:v>
                </c:pt>
                <c:pt idx="821">
                  <c:v>0.63474903474902378</c:v>
                </c:pt>
                <c:pt idx="822">
                  <c:v>0.63552123552122453</c:v>
                </c:pt>
                <c:pt idx="823">
                  <c:v>0.63629343629342527</c:v>
                </c:pt>
                <c:pt idx="824">
                  <c:v>0.63706563706562602</c:v>
                </c:pt>
                <c:pt idx="825">
                  <c:v>0.63783783783782677</c:v>
                </c:pt>
                <c:pt idx="826">
                  <c:v>0.63861003861002752</c:v>
                </c:pt>
                <c:pt idx="827">
                  <c:v>0.63938223938222827</c:v>
                </c:pt>
                <c:pt idx="828">
                  <c:v>0.64015444015442902</c:v>
                </c:pt>
                <c:pt idx="829">
                  <c:v>0.64092664092662976</c:v>
                </c:pt>
                <c:pt idx="830">
                  <c:v>0.64169884169883051</c:v>
                </c:pt>
                <c:pt idx="831">
                  <c:v>0.64247104247103126</c:v>
                </c:pt>
                <c:pt idx="832">
                  <c:v>0.64324324324323201</c:v>
                </c:pt>
                <c:pt idx="833">
                  <c:v>0.64401544401543276</c:v>
                </c:pt>
                <c:pt idx="834">
                  <c:v>0.64478764478763351</c:v>
                </c:pt>
                <c:pt idx="835">
                  <c:v>0.64555984555983426</c:v>
                </c:pt>
                <c:pt idx="836">
                  <c:v>0.646332046332035</c:v>
                </c:pt>
                <c:pt idx="837">
                  <c:v>0.64710424710423575</c:v>
                </c:pt>
                <c:pt idx="838">
                  <c:v>0.6478764478764365</c:v>
                </c:pt>
                <c:pt idx="839">
                  <c:v>0.64864864864863725</c:v>
                </c:pt>
                <c:pt idx="840">
                  <c:v>0.649420849420838</c:v>
                </c:pt>
                <c:pt idx="841">
                  <c:v>0.65019305019303875</c:v>
                </c:pt>
                <c:pt idx="842">
                  <c:v>0.65096525096523949</c:v>
                </c:pt>
                <c:pt idx="843">
                  <c:v>0.65173745173744024</c:v>
                </c:pt>
                <c:pt idx="844">
                  <c:v>0.65250965250964099</c:v>
                </c:pt>
                <c:pt idx="845">
                  <c:v>0.65328185328184174</c:v>
                </c:pt>
                <c:pt idx="846">
                  <c:v>0.65405405405404249</c:v>
                </c:pt>
                <c:pt idx="847">
                  <c:v>0.65482625482624324</c:v>
                </c:pt>
                <c:pt idx="848">
                  <c:v>0.65559845559844399</c:v>
                </c:pt>
                <c:pt idx="849">
                  <c:v>0.65637065637064473</c:v>
                </c:pt>
                <c:pt idx="850">
                  <c:v>0.65714285714284548</c:v>
                </c:pt>
                <c:pt idx="851">
                  <c:v>0.65791505791504623</c:v>
                </c:pt>
                <c:pt idx="852">
                  <c:v>0.65868725868724698</c:v>
                </c:pt>
                <c:pt idx="853">
                  <c:v>0.65945945945944773</c:v>
                </c:pt>
                <c:pt idx="854">
                  <c:v>0.66023166023164848</c:v>
                </c:pt>
                <c:pt idx="855">
                  <c:v>0.66100386100384922</c:v>
                </c:pt>
                <c:pt idx="856">
                  <c:v>0.66177606177604997</c:v>
                </c:pt>
                <c:pt idx="857">
                  <c:v>0.66254826254825072</c:v>
                </c:pt>
                <c:pt idx="858">
                  <c:v>0.66332046332045147</c:v>
                </c:pt>
                <c:pt idx="859">
                  <c:v>0.66409266409265222</c:v>
                </c:pt>
                <c:pt idx="860">
                  <c:v>0.66486486486485297</c:v>
                </c:pt>
                <c:pt idx="861">
                  <c:v>0.66563706563705372</c:v>
                </c:pt>
                <c:pt idx="862">
                  <c:v>0.66640926640925446</c:v>
                </c:pt>
                <c:pt idx="863">
                  <c:v>0.66718146718145521</c:v>
                </c:pt>
                <c:pt idx="864">
                  <c:v>0.66795366795365596</c:v>
                </c:pt>
                <c:pt idx="865">
                  <c:v>0.66872586872585671</c:v>
                </c:pt>
                <c:pt idx="866">
                  <c:v>0.66949806949805746</c:v>
                </c:pt>
                <c:pt idx="867">
                  <c:v>0.67027027027025821</c:v>
                </c:pt>
                <c:pt idx="868">
                  <c:v>0.67104247104245895</c:v>
                </c:pt>
                <c:pt idx="869">
                  <c:v>0.6718146718146597</c:v>
                </c:pt>
                <c:pt idx="870">
                  <c:v>0.67258687258686045</c:v>
                </c:pt>
                <c:pt idx="871">
                  <c:v>0.6733590733590612</c:v>
                </c:pt>
                <c:pt idx="872">
                  <c:v>0.67413127413126195</c:v>
                </c:pt>
                <c:pt idx="873">
                  <c:v>0.6749034749034627</c:v>
                </c:pt>
                <c:pt idx="874">
                  <c:v>0.67567567567566345</c:v>
                </c:pt>
                <c:pt idx="875">
                  <c:v>0.67644787644786419</c:v>
                </c:pt>
                <c:pt idx="876">
                  <c:v>0.67722007722006494</c:v>
                </c:pt>
                <c:pt idx="877">
                  <c:v>0.67799227799226569</c:v>
                </c:pt>
                <c:pt idx="878">
                  <c:v>0.67876447876446644</c:v>
                </c:pt>
                <c:pt idx="879">
                  <c:v>0.67953667953666719</c:v>
                </c:pt>
                <c:pt idx="880">
                  <c:v>0.68030888030886794</c:v>
                </c:pt>
                <c:pt idx="881">
                  <c:v>0.68108108108106868</c:v>
                </c:pt>
                <c:pt idx="882">
                  <c:v>0.68185328185326943</c:v>
                </c:pt>
                <c:pt idx="883">
                  <c:v>0.68262548262547018</c:v>
                </c:pt>
                <c:pt idx="884">
                  <c:v>0.68339768339767093</c:v>
                </c:pt>
                <c:pt idx="885">
                  <c:v>0.68416988416987168</c:v>
                </c:pt>
                <c:pt idx="886">
                  <c:v>0.68494208494207243</c:v>
                </c:pt>
                <c:pt idx="887">
                  <c:v>0.68571428571427318</c:v>
                </c:pt>
                <c:pt idx="888">
                  <c:v>0.68648648648647392</c:v>
                </c:pt>
                <c:pt idx="889">
                  <c:v>0.68725868725867467</c:v>
                </c:pt>
                <c:pt idx="890">
                  <c:v>0.68803088803087542</c:v>
                </c:pt>
                <c:pt idx="891">
                  <c:v>0.68880308880307617</c:v>
                </c:pt>
                <c:pt idx="892">
                  <c:v>0.68957528957527692</c:v>
                </c:pt>
                <c:pt idx="893">
                  <c:v>0.69034749034747767</c:v>
                </c:pt>
                <c:pt idx="894">
                  <c:v>0.69111969111967841</c:v>
                </c:pt>
                <c:pt idx="895">
                  <c:v>0.69189189189187916</c:v>
                </c:pt>
                <c:pt idx="896">
                  <c:v>0.69266409266407991</c:v>
                </c:pt>
                <c:pt idx="897">
                  <c:v>0.69343629343628066</c:v>
                </c:pt>
                <c:pt idx="898">
                  <c:v>0.69420849420848141</c:v>
                </c:pt>
                <c:pt idx="899">
                  <c:v>0.69498069498068216</c:v>
                </c:pt>
                <c:pt idx="900">
                  <c:v>0.69575289575288291</c:v>
                </c:pt>
                <c:pt idx="901">
                  <c:v>0.69652509652508365</c:v>
                </c:pt>
                <c:pt idx="902">
                  <c:v>0.6972972972972844</c:v>
                </c:pt>
                <c:pt idx="903">
                  <c:v>0.69806949806948515</c:v>
                </c:pt>
                <c:pt idx="904">
                  <c:v>0.6988416988416859</c:v>
                </c:pt>
                <c:pt idx="905">
                  <c:v>0.69961389961388665</c:v>
                </c:pt>
                <c:pt idx="906">
                  <c:v>0.7003861003860874</c:v>
                </c:pt>
                <c:pt idx="907">
                  <c:v>0.70115830115828814</c:v>
                </c:pt>
                <c:pt idx="908">
                  <c:v>0.70193050193048889</c:v>
                </c:pt>
                <c:pt idx="909">
                  <c:v>0.70270270270268964</c:v>
                </c:pt>
                <c:pt idx="910">
                  <c:v>0.70347490347489039</c:v>
                </c:pt>
                <c:pt idx="911">
                  <c:v>0.70424710424709114</c:v>
                </c:pt>
                <c:pt idx="912">
                  <c:v>0.70501930501929189</c:v>
                </c:pt>
                <c:pt idx="913">
                  <c:v>0.70579150579149263</c:v>
                </c:pt>
                <c:pt idx="914">
                  <c:v>0.70656370656369338</c:v>
                </c:pt>
                <c:pt idx="915">
                  <c:v>0.70733590733589413</c:v>
                </c:pt>
                <c:pt idx="916">
                  <c:v>0.70810810810809488</c:v>
                </c:pt>
                <c:pt idx="917">
                  <c:v>0.70888030888029563</c:v>
                </c:pt>
                <c:pt idx="918">
                  <c:v>0.70965250965249638</c:v>
                </c:pt>
                <c:pt idx="919">
                  <c:v>0.71042471042469713</c:v>
                </c:pt>
                <c:pt idx="920">
                  <c:v>0.71119691119689787</c:v>
                </c:pt>
                <c:pt idx="921">
                  <c:v>0.71196911196909862</c:v>
                </c:pt>
                <c:pt idx="922">
                  <c:v>0.71274131274129937</c:v>
                </c:pt>
                <c:pt idx="923">
                  <c:v>0.71351351351350012</c:v>
                </c:pt>
                <c:pt idx="924">
                  <c:v>0.71428571428570087</c:v>
                </c:pt>
                <c:pt idx="925">
                  <c:v>0.71505791505790162</c:v>
                </c:pt>
                <c:pt idx="926">
                  <c:v>0.71583011583010236</c:v>
                </c:pt>
                <c:pt idx="927">
                  <c:v>0.71660231660230311</c:v>
                </c:pt>
                <c:pt idx="928">
                  <c:v>0.71737451737450386</c:v>
                </c:pt>
                <c:pt idx="929">
                  <c:v>0.71814671814670461</c:v>
                </c:pt>
                <c:pt idx="930">
                  <c:v>0.71891891891890536</c:v>
                </c:pt>
                <c:pt idx="931">
                  <c:v>0.71969111969110611</c:v>
                </c:pt>
                <c:pt idx="932">
                  <c:v>0.72046332046330686</c:v>
                </c:pt>
                <c:pt idx="933">
                  <c:v>0.7212355212355076</c:v>
                </c:pt>
                <c:pt idx="934">
                  <c:v>0.72200772200770835</c:v>
                </c:pt>
                <c:pt idx="935">
                  <c:v>0.7227799227799091</c:v>
                </c:pt>
                <c:pt idx="936">
                  <c:v>0.72355212355210985</c:v>
                </c:pt>
                <c:pt idx="937">
                  <c:v>0.7243243243243106</c:v>
                </c:pt>
                <c:pt idx="938">
                  <c:v>0.72509652509651135</c:v>
                </c:pt>
                <c:pt idx="939">
                  <c:v>0.72586872586871209</c:v>
                </c:pt>
                <c:pt idx="940">
                  <c:v>0.72664092664091284</c:v>
                </c:pt>
                <c:pt idx="941">
                  <c:v>0.72741312741311359</c:v>
                </c:pt>
                <c:pt idx="942">
                  <c:v>0.72818532818531434</c:v>
                </c:pt>
                <c:pt idx="943">
                  <c:v>0.72895752895751509</c:v>
                </c:pt>
                <c:pt idx="944">
                  <c:v>0.72972972972971584</c:v>
                </c:pt>
                <c:pt idx="945">
                  <c:v>0.73050193050191659</c:v>
                </c:pt>
                <c:pt idx="946">
                  <c:v>0.73127413127411733</c:v>
                </c:pt>
                <c:pt idx="947">
                  <c:v>0.73204633204631808</c:v>
                </c:pt>
                <c:pt idx="948">
                  <c:v>0.73281853281851883</c:v>
                </c:pt>
                <c:pt idx="949">
                  <c:v>0.73359073359071958</c:v>
                </c:pt>
                <c:pt idx="950">
                  <c:v>0.73436293436292033</c:v>
                </c:pt>
                <c:pt idx="951">
                  <c:v>0.73513513513512108</c:v>
                </c:pt>
                <c:pt idx="952">
                  <c:v>0.73590733590732182</c:v>
                </c:pt>
                <c:pt idx="953">
                  <c:v>0.73667953667952257</c:v>
                </c:pt>
                <c:pt idx="954">
                  <c:v>0.73745173745172332</c:v>
                </c:pt>
                <c:pt idx="955">
                  <c:v>0.73822393822392407</c:v>
                </c:pt>
                <c:pt idx="956">
                  <c:v>0.73899613899612482</c:v>
                </c:pt>
                <c:pt idx="957">
                  <c:v>0.73976833976832557</c:v>
                </c:pt>
                <c:pt idx="958">
                  <c:v>0.74054054054052632</c:v>
                </c:pt>
                <c:pt idx="959">
                  <c:v>0.74131274131272706</c:v>
                </c:pt>
                <c:pt idx="960">
                  <c:v>0.74208494208492781</c:v>
                </c:pt>
                <c:pt idx="961">
                  <c:v>0.74285714285712856</c:v>
                </c:pt>
                <c:pt idx="962">
                  <c:v>0.74362934362932931</c:v>
                </c:pt>
                <c:pt idx="963">
                  <c:v>0.74440154440153006</c:v>
                </c:pt>
                <c:pt idx="964">
                  <c:v>0.74517374517373081</c:v>
                </c:pt>
                <c:pt idx="965">
                  <c:v>0.74594594594593155</c:v>
                </c:pt>
                <c:pt idx="966">
                  <c:v>0.7467181467181323</c:v>
                </c:pt>
                <c:pt idx="967">
                  <c:v>0.74749034749033305</c:v>
                </c:pt>
                <c:pt idx="968">
                  <c:v>0.7482625482625338</c:v>
                </c:pt>
                <c:pt idx="969">
                  <c:v>0.74903474903473455</c:v>
                </c:pt>
                <c:pt idx="970">
                  <c:v>0.7498069498069353</c:v>
                </c:pt>
                <c:pt idx="971">
                  <c:v>0.75057915057913605</c:v>
                </c:pt>
                <c:pt idx="972">
                  <c:v>0.75135135135133679</c:v>
                </c:pt>
                <c:pt idx="973">
                  <c:v>0.75212355212353754</c:v>
                </c:pt>
                <c:pt idx="974">
                  <c:v>0.75289575289573829</c:v>
                </c:pt>
                <c:pt idx="975">
                  <c:v>0.75366795366793904</c:v>
                </c:pt>
                <c:pt idx="976">
                  <c:v>0.75444015444013979</c:v>
                </c:pt>
                <c:pt idx="977">
                  <c:v>0.75521235521234054</c:v>
                </c:pt>
                <c:pt idx="978">
                  <c:v>0.75598455598454128</c:v>
                </c:pt>
                <c:pt idx="979">
                  <c:v>0.75675675675674203</c:v>
                </c:pt>
                <c:pt idx="980">
                  <c:v>0.75752895752894278</c:v>
                </c:pt>
                <c:pt idx="981">
                  <c:v>0.75830115830114353</c:v>
                </c:pt>
                <c:pt idx="982">
                  <c:v>0.75907335907334428</c:v>
                </c:pt>
                <c:pt idx="983">
                  <c:v>0.75984555984554503</c:v>
                </c:pt>
                <c:pt idx="984">
                  <c:v>0.76061776061774578</c:v>
                </c:pt>
                <c:pt idx="985">
                  <c:v>0.76138996138994652</c:v>
                </c:pt>
                <c:pt idx="986">
                  <c:v>0.76216216216214727</c:v>
                </c:pt>
                <c:pt idx="987">
                  <c:v>0.76293436293434802</c:v>
                </c:pt>
                <c:pt idx="988">
                  <c:v>0.76370656370654877</c:v>
                </c:pt>
                <c:pt idx="989">
                  <c:v>0.76447876447874952</c:v>
                </c:pt>
                <c:pt idx="990">
                  <c:v>0.76525096525095027</c:v>
                </c:pt>
                <c:pt idx="991">
                  <c:v>0.76602316602315101</c:v>
                </c:pt>
                <c:pt idx="992">
                  <c:v>0.76679536679535176</c:v>
                </c:pt>
                <c:pt idx="993">
                  <c:v>0.76756756756755251</c:v>
                </c:pt>
                <c:pt idx="994">
                  <c:v>0.76833976833975326</c:v>
                </c:pt>
                <c:pt idx="995">
                  <c:v>0.76911196911195401</c:v>
                </c:pt>
                <c:pt idx="996">
                  <c:v>0.76988416988415476</c:v>
                </c:pt>
                <c:pt idx="997">
                  <c:v>0.7706563706563555</c:v>
                </c:pt>
                <c:pt idx="998">
                  <c:v>0.77142857142855625</c:v>
                </c:pt>
                <c:pt idx="999">
                  <c:v>0.772200772200757</c:v>
                </c:pt>
                <c:pt idx="1000">
                  <c:v>0.77297297297295775</c:v>
                </c:pt>
                <c:pt idx="1001">
                  <c:v>0.7737451737451585</c:v>
                </c:pt>
                <c:pt idx="1002">
                  <c:v>0.77451737451735925</c:v>
                </c:pt>
                <c:pt idx="1003">
                  <c:v>0.77528957528956</c:v>
                </c:pt>
                <c:pt idx="1004">
                  <c:v>0.77606177606176074</c:v>
                </c:pt>
                <c:pt idx="1005">
                  <c:v>0.77683397683396149</c:v>
                </c:pt>
                <c:pt idx="1006">
                  <c:v>0.77760617760616224</c:v>
                </c:pt>
                <c:pt idx="1007">
                  <c:v>0.77837837837836299</c:v>
                </c:pt>
                <c:pt idx="1008">
                  <c:v>0.77915057915056374</c:v>
                </c:pt>
                <c:pt idx="1009">
                  <c:v>0.77992277992276449</c:v>
                </c:pt>
                <c:pt idx="1010">
                  <c:v>0.78069498069496523</c:v>
                </c:pt>
                <c:pt idx="1011">
                  <c:v>0.78146718146716598</c:v>
                </c:pt>
                <c:pt idx="1012">
                  <c:v>0.78223938223936673</c:v>
                </c:pt>
                <c:pt idx="1013">
                  <c:v>0.78301158301156748</c:v>
                </c:pt>
                <c:pt idx="1014">
                  <c:v>0.78378378378376823</c:v>
                </c:pt>
                <c:pt idx="1015">
                  <c:v>0.78455598455596898</c:v>
                </c:pt>
                <c:pt idx="1016">
                  <c:v>0.78532818532816973</c:v>
                </c:pt>
                <c:pt idx="1017">
                  <c:v>0.78610038610037047</c:v>
                </c:pt>
                <c:pt idx="1018">
                  <c:v>0.78687258687257122</c:v>
                </c:pt>
                <c:pt idx="1019">
                  <c:v>0.78764478764477197</c:v>
                </c:pt>
                <c:pt idx="1020">
                  <c:v>0.78841698841697272</c:v>
                </c:pt>
                <c:pt idx="1021">
                  <c:v>0.78918918918917347</c:v>
                </c:pt>
                <c:pt idx="1022">
                  <c:v>0.78996138996137422</c:v>
                </c:pt>
                <c:pt idx="1023">
                  <c:v>0.79073359073357496</c:v>
                </c:pt>
                <c:pt idx="1024">
                  <c:v>0.79150579150577571</c:v>
                </c:pt>
                <c:pt idx="1025">
                  <c:v>0.79227799227797646</c:v>
                </c:pt>
                <c:pt idx="1026">
                  <c:v>0.79305019305017721</c:v>
                </c:pt>
                <c:pt idx="1027">
                  <c:v>0.79382239382237796</c:v>
                </c:pt>
                <c:pt idx="1028">
                  <c:v>0.79459459459457871</c:v>
                </c:pt>
                <c:pt idx="1029">
                  <c:v>0.79536679536677946</c:v>
                </c:pt>
                <c:pt idx="1030">
                  <c:v>0.7961389961389802</c:v>
                </c:pt>
                <c:pt idx="1031">
                  <c:v>0.79691119691118095</c:v>
                </c:pt>
                <c:pt idx="1032">
                  <c:v>0.7976833976833817</c:v>
                </c:pt>
                <c:pt idx="1033">
                  <c:v>0.79845559845558245</c:v>
                </c:pt>
                <c:pt idx="1034">
                  <c:v>0.7992277992277832</c:v>
                </c:pt>
                <c:pt idx="1035">
                  <c:v>0.79999999999998395</c:v>
                </c:pt>
                <c:pt idx="1036">
                  <c:v>0.80077220077218469</c:v>
                </c:pt>
                <c:pt idx="1037">
                  <c:v>0.80154440154438544</c:v>
                </c:pt>
                <c:pt idx="1038">
                  <c:v>0.80231660231658619</c:v>
                </c:pt>
                <c:pt idx="1039">
                  <c:v>0.80308880308878694</c:v>
                </c:pt>
                <c:pt idx="1040">
                  <c:v>0.80386100386098769</c:v>
                </c:pt>
                <c:pt idx="1041">
                  <c:v>0.80463320463318844</c:v>
                </c:pt>
                <c:pt idx="1042">
                  <c:v>0.80540540540538919</c:v>
                </c:pt>
                <c:pt idx="1043">
                  <c:v>0.80617760617758993</c:v>
                </c:pt>
                <c:pt idx="1044">
                  <c:v>0.80694980694979068</c:v>
                </c:pt>
                <c:pt idx="1045">
                  <c:v>0.80772200772199143</c:v>
                </c:pt>
                <c:pt idx="1046">
                  <c:v>0.80849420849419218</c:v>
                </c:pt>
                <c:pt idx="1047">
                  <c:v>0.80926640926639293</c:v>
                </c:pt>
                <c:pt idx="1048">
                  <c:v>0.81003861003859368</c:v>
                </c:pt>
                <c:pt idx="1049">
                  <c:v>0.81081081081079442</c:v>
                </c:pt>
                <c:pt idx="1050">
                  <c:v>0.81158301158299517</c:v>
                </c:pt>
                <c:pt idx="1051">
                  <c:v>0.81235521235519592</c:v>
                </c:pt>
                <c:pt idx="1052">
                  <c:v>0.81312741312739667</c:v>
                </c:pt>
                <c:pt idx="1053">
                  <c:v>0.81389961389959742</c:v>
                </c:pt>
                <c:pt idx="1054">
                  <c:v>0.81467181467179817</c:v>
                </c:pt>
                <c:pt idx="1055">
                  <c:v>0.81544401544399892</c:v>
                </c:pt>
                <c:pt idx="1056">
                  <c:v>0.81621621621619966</c:v>
                </c:pt>
                <c:pt idx="1057">
                  <c:v>0.81698841698840041</c:v>
                </c:pt>
                <c:pt idx="1058">
                  <c:v>0.81776061776060116</c:v>
                </c:pt>
                <c:pt idx="1059">
                  <c:v>0.81853281853280191</c:v>
                </c:pt>
                <c:pt idx="1060">
                  <c:v>0.81930501930500266</c:v>
                </c:pt>
                <c:pt idx="1061">
                  <c:v>0.82007722007720341</c:v>
                </c:pt>
                <c:pt idx="1062">
                  <c:v>0.82084942084940415</c:v>
                </c:pt>
                <c:pt idx="1063">
                  <c:v>0.8216216216216049</c:v>
                </c:pt>
                <c:pt idx="1064">
                  <c:v>0.82239382239380565</c:v>
                </c:pt>
                <c:pt idx="1065">
                  <c:v>0.8231660231660064</c:v>
                </c:pt>
                <c:pt idx="1066">
                  <c:v>0.82393822393820715</c:v>
                </c:pt>
                <c:pt idx="1067">
                  <c:v>0.8247104247104079</c:v>
                </c:pt>
                <c:pt idx="1068">
                  <c:v>0.82548262548260865</c:v>
                </c:pt>
                <c:pt idx="1069">
                  <c:v>0.82625482625480939</c:v>
                </c:pt>
                <c:pt idx="1070">
                  <c:v>0.82702702702701014</c:v>
                </c:pt>
                <c:pt idx="1071">
                  <c:v>0.82779922779921089</c:v>
                </c:pt>
                <c:pt idx="1072">
                  <c:v>0.82857142857141164</c:v>
                </c:pt>
                <c:pt idx="1073">
                  <c:v>0.82934362934361239</c:v>
                </c:pt>
                <c:pt idx="1074">
                  <c:v>0.83011583011581314</c:v>
                </c:pt>
                <c:pt idx="1075">
                  <c:v>0.83088803088801388</c:v>
                </c:pt>
                <c:pt idx="1076">
                  <c:v>0.83166023166021463</c:v>
                </c:pt>
                <c:pt idx="1077">
                  <c:v>0.83243243243241538</c:v>
                </c:pt>
                <c:pt idx="1078">
                  <c:v>0.83320463320461613</c:v>
                </c:pt>
                <c:pt idx="1079">
                  <c:v>0.83397683397681688</c:v>
                </c:pt>
                <c:pt idx="1080">
                  <c:v>0.83474903474901763</c:v>
                </c:pt>
                <c:pt idx="1081">
                  <c:v>0.83552123552121838</c:v>
                </c:pt>
                <c:pt idx="1082">
                  <c:v>0.83629343629341912</c:v>
                </c:pt>
                <c:pt idx="1083">
                  <c:v>0.83706563706561987</c:v>
                </c:pt>
                <c:pt idx="1084">
                  <c:v>0.83783783783782062</c:v>
                </c:pt>
                <c:pt idx="1085">
                  <c:v>0.83861003861002137</c:v>
                </c:pt>
                <c:pt idx="1086">
                  <c:v>0.83938223938222212</c:v>
                </c:pt>
                <c:pt idx="1087">
                  <c:v>0.84015444015442287</c:v>
                </c:pt>
                <c:pt idx="1088">
                  <c:v>0.84092664092662361</c:v>
                </c:pt>
                <c:pt idx="1089">
                  <c:v>0.84169884169882436</c:v>
                </c:pt>
                <c:pt idx="1090">
                  <c:v>0.84247104247102511</c:v>
                </c:pt>
                <c:pt idx="1091">
                  <c:v>0.84324324324322586</c:v>
                </c:pt>
                <c:pt idx="1092">
                  <c:v>0.84401544401542661</c:v>
                </c:pt>
                <c:pt idx="1093">
                  <c:v>0.84478764478762736</c:v>
                </c:pt>
                <c:pt idx="1094">
                  <c:v>0.8455598455598281</c:v>
                </c:pt>
                <c:pt idx="1095">
                  <c:v>0.84633204633202885</c:v>
                </c:pt>
                <c:pt idx="1096">
                  <c:v>0.8471042471042296</c:v>
                </c:pt>
                <c:pt idx="1097">
                  <c:v>0.84787644787643035</c:v>
                </c:pt>
                <c:pt idx="1098">
                  <c:v>0.8486486486486311</c:v>
                </c:pt>
                <c:pt idx="1099">
                  <c:v>0.84942084942083185</c:v>
                </c:pt>
                <c:pt idx="1100">
                  <c:v>0.8501930501930326</c:v>
                </c:pt>
                <c:pt idx="1101">
                  <c:v>0.85096525096523334</c:v>
                </c:pt>
                <c:pt idx="1102">
                  <c:v>0.85173745173743409</c:v>
                </c:pt>
                <c:pt idx="1103">
                  <c:v>0.85250965250963484</c:v>
                </c:pt>
                <c:pt idx="1104">
                  <c:v>0.85328185328183559</c:v>
                </c:pt>
                <c:pt idx="1105">
                  <c:v>0.85405405405403634</c:v>
                </c:pt>
                <c:pt idx="1106">
                  <c:v>0.85482625482623709</c:v>
                </c:pt>
                <c:pt idx="1107">
                  <c:v>0.85559845559843783</c:v>
                </c:pt>
                <c:pt idx="1108">
                  <c:v>0.85637065637063858</c:v>
                </c:pt>
                <c:pt idx="1109">
                  <c:v>0.85714285714283933</c:v>
                </c:pt>
                <c:pt idx="1110">
                  <c:v>0.85791505791504008</c:v>
                </c:pt>
                <c:pt idx="1111">
                  <c:v>0.85868725868724083</c:v>
                </c:pt>
                <c:pt idx="1112">
                  <c:v>0.85945945945944158</c:v>
                </c:pt>
                <c:pt idx="1113">
                  <c:v>0.86023166023164233</c:v>
                </c:pt>
                <c:pt idx="1114">
                  <c:v>0.86100386100384307</c:v>
                </c:pt>
                <c:pt idx="1115">
                  <c:v>0.86177606177604382</c:v>
                </c:pt>
                <c:pt idx="1116">
                  <c:v>0.86254826254824457</c:v>
                </c:pt>
                <c:pt idx="1117">
                  <c:v>0.86332046332044532</c:v>
                </c:pt>
                <c:pt idx="1118">
                  <c:v>0.86409266409264607</c:v>
                </c:pt>
                <c:pt idx="1119">
                  <c:v>0.86486486486484682</c:v>
                </c:pt>
                <c:pt idx="1120">
                  <c:v>0.86563706563704756</c:v>
                </c:pt>
                <c:pt idx="1121">
                  <c:v>0.86640926640924831</c:v>
                </c:pt>
                <c:pt idx="1122">
                  <c:v>0.86718146718144906</c:v>
                </c:pt>
                <c:pt idx="1123">
                  <c:v>0.86795366795364981</c:v>
                </c:pt>
                <c:pt idx="1124">
                  <c:v>0.86872586872585056</c:v>
                </c:pt>
                <c:pt idx="1125">
                  <c:v>0.86949806949805131</c:v>
                </c:pt>
                <c:pt idx="1126">
                  <c:v>0.87027027027025206</c:v>
                </c:pt>
                <c:pt idx="1127">
                  <c:v>0.8710424710424528</c:v>
                </c:pt>
                <c:pt idx="1128">
                  <c:v>0.87181467181465355</c:v>
                </c:pt>
                <c:pt idx="1129">
                  <c:v>0.8725868725868543</c:v>
                </c:pt>
                <c:pt idx="1130">
                  <c:v>0.87335907335905505</c:v>
                </c:pt>
                <c:pt idx="1131">
                  <c:v>0.8741312741312558</c:v>
                </c:pt>
                <c:pt idx="1132">
                  <c:v>0.87490347490345655</c:v>
                </c:pt>
                <c:pt idx="1133">
                  <c:v>0.87567567567565729</c:v>
                </c:pt>
                <c:pt idx="1134">
                  <c:v>0.87644787644785804</c:v>
                </c:pt>
                <c:pt idx="1135">
                  <c:v>0.87722007722005879</c:v>
                </c:pt>
                <c:pt idx="1136">
                  <c:v>0.87799227799225954</c:v>
                </c:pt>
                <c:pt idx="1137">
                  <c:v>0.87876447876446029</c:v>
                </c:pt>
                <c:pt idx="1138">
                  <c:v>0.87953667953666104</c:v>
                </c:pt>
                <c:pt idx="1139">
                  <c:v>0.88030888030886179</c:v>
                </c:pt>
                <c:pt idx="1140">
                  <c:v>0.88108108108106253</c:v>
                </c:pt>
                <c:pt idx="1141">
                  <c:v>0.88185328185326328</c:v>
                </c:pt>
                <c:pt idx="1142">
                  <c:v>0.88262548262546403</c:v>
                </c:pt>
                <c:pt idx="1143">
                  <c:v>0.88339768339766478</c:v>
                </c:pt>
                <c:pt idx="1144">
                  <c:v>0.88416988416986553</c:v>
                </c:pt>
                <c:pt idx="1145">
                  <c:v>0.88494208494206628</c:v>
                </c:pt>
                <c:pt idx="1146">
                  <c:v>0.88571428571426702</c:v>
                </c:pt>
                <c:pt idx="1147">
                  <c:v>0.88648648648646777</c:v>
                </c:pt>
                <c:pt idx="1148">
                  <c:v>0.88725868725866852</c:v>
                </c:pt>
                <c:pt idx="1149">
                  <c:v>0.88803088803086927</c:v>
                </c:pt>
                <c:pt idx="1150">
                  <c:v>0.88880308880307002</c:v>
                </c:pt>
                <c:pt idx="1151">
                  <c:v>0.88957528957527077</c:v>
                </c:pt>
                <c:pt idx="1152">
                  <c:v>0.89034749034747152</c:v>
                </c:pt>
                <c:pt idx="1153">
                  <c:v>0.89111969111967226</c:v>
                </c:pt>
                <c:pt idx="1154">
                  <c:v>0.89189189189187301</c:v>
                </c:pt>
                <c:pt idx="1155">
                  <c:v>0.89266409266407376</c:v>
                </c:pt>
                <c:pt idx="1156">
                  <c:v>0.89343629343627451</c:v>
                </c:pt>
                <c:pt idx="1157">
                  <c:v>0.89420849420847526</c:v>
                </c:pt>
                <c:pt idx="1158">
                  <c:v>0.89498069498067601</c:v>
                </c:pt>
                <c:pt idx="1159">
                  <c:v>0.89575289575287675</c:v>
                </c:pt>
                <c:pt idx="1160">
                  <c:v>0.8965250965250775</c:v>
                </c:pt>
                <c:pt idx="1161">
                  <c:v>0.89729729729727825</c:v>
                </c:pt>
                <c:pt idx="1162">
                  <c:v>0.898069498069479</c:v>
                </c:pt>
                <c:pt idx="1163">
                  <c:v>0.89884169884167975</c:v>
                </c:pt>
                <c:pt idx="1164">
                  <c:v>0.8996138996138805</c:v>
                </c:pt>
                <c:pt idx="1165">
                  <c:v>0.90038610038608125</c:v>
                </c:pt>
                <c:pt idx="1166">
                  <c:v>0.90115830115828199</c:v>
                </c:pt>
                <c:pt idx="1167">
                  <c:v>0.90193050193048274</c:v>
                </c:pt>
                <c:pt idx="1168">
                  <c:v>0.90270270270268349</c:v>
                </c:pt>
                <c:pt idx="1169">
                  <c:v>0.90347490347488424</c:v>
                </c:pt>
                <c:pt idx="1170">
                  <c:v>0.90424710424708499</c:v>
                </c:pt>
                <c:pt idx="1171">
                  <c:v>0.90501930501928574</c:v>
                </c:pt>
                <c:pt idx="1172">
                  <c:v>0.90579150579148648</c:v>
                </c:pt>
                <c:pt idx="1173">
                  <c:v>0.90656370656368723</c:v>
                </c:pt>
                <c:pt idx="1174">
                  <c:v>0.90733590733588798</c:v>
                </c:pt>
                <c:pt idx="1175">
                  <c:v>0.90810810810808873</c:v>
                </c:pt>
                <c:pt idx="1176">
                  <c:v>0.90888030888028948</c:v>
                </c:pt>
                <c:pt idx="1177">
                  <c:v>0.90965250965249023</c:v>
                </c:pt>
                <c:pt idx="1178">
                  <c:v>0.91042471042469097</c:v>
                </c:pt>
                <c:pt idx="1179">
                  <c:v>0.91119691119689172</c:v>
                </c:pt>
                <c:pt idx="1180">
                  <c:v>0.91196911196909247</c:v>
                </c:pt>
                <c:pt idx="1181">
                  <c:v>0.91274131274129322</c:v>
                </c:pt>
                <c:pt idx="1182">
                  <c:v>0.91351351351349397</c:v>
                </c:pt>
                <c:pt idx="1183">
                  <c:v>0.91428571428569472</c:v>
                </c:pt>
                <c:pt idx="1184">
                  <c:v>0.91505791505789547</c:v>
                </c:pt>
                <c:pt idx="1185">
                  <c:v>0.91583011583009621</c:v>
                </c:pt>
                <c:pt idx="1186">
                  <c:v>0.91660231660229696</c:v>
                </c:pt>
                <c:pt idx="1187">
                  <c:v>0.91737451737449771</c:v>
                </c:pt>
                <c:pt idx="1188">
                  <c:v>0.91814671814669846</c:v>
                </c:pt>
                <c:pt idx="1189">
                  <c:v>0.91891891891889921</c:v>
                </c:pt>
                <c:pt idx="1190">
                  <c:v>0.91969111969109996</c:v>
                </c:pt>
                <c:pt idx="1191">
                  <c:v>0.9204633204633007</c:v>
                </c:pt>
                <c:pt idx="1192">
                  <c:v>0.92123552123550145</c:v>
                </c:pt>
                <c:pt idx="1193">
                  <c:v>0.9220077220077022</c:v>
                </c:pt>
                <c:pt idx="1194">
                  <c:v>0.92277992277990295</c:v>
                </c:pt>
                <c:pt idx="1195">
                  <c:v>0.9235521235521037</c:v>
                </c:pt>
                <c:pt idx="1196">
                  <c:v>0.92432432432430445</c:v>
                </c:pt>
                <c:pt idx="1197">
                  <c:v>0.9250965250965052</c:v>
                </c:pt>
                <c:pt idx="1198">
                  <c:v>0.92586872586870594</c:v>
                </c:pt>
                <c:pt idx="1199">
                  <c:v>0.92664092664090669</c:v>
                </c:pt>
                <c:pt idx="1200">
                  <c:v>0.92741312741310744</c:v>
                </c:pt>
                <c:pt idx="1201">
                  <c:v>0.92818532818530819</c:v>
                </c:pt>
                <c:pt idx="1202">
                  <c:v>0.92895752895750894</c:v>
                </c:pt>
                <c:pt idx="1203">
                  <c:v>0.92972972972970969</c:v>
                </c:pt>
                <c:pt idx="1204">
                  <c:v>0.93050193050191043</c:v>
                </c:pt>
                <c:pt idx="1205">
                  <c:v>0.93127413127411118</c:v>
                </c:pt>
                <c:pt idx="1206">
                  <c:v>0.93204633204631193</c:v>
                </c:pt>
                <c:pt idx="1207">
                  <c:v>0.93281853281851268</c:v>
                </c:pt>
                <c:pt idx="1208">
                  <c:v>0.93359073359071343</c:v>
                </c:pt>
                <c:pt idx="1209">
                  <c:v>0.93436293436291418</c:v>
                </c:pt>
                <c:pt idx="1210">
                  <c:v>0.93513513513511493</c:v>
                </c:pt>
                <c:pt idx="1211">
                  <c:v>0.93590733590731567</c:v>
                </c:pt>
                <c:pt idx="1212">
                  <c:v>0.93667953667951642</c:v>
                </c:pt>
                <c:pt idx="1213">
                  <c:v>0.93745173745171717</c:v>
                </c:pt>
                <c:pt idx="1214">
                  <c:v>0.93822393822391792</c:v>
                </c:pt>
                <c:pt idx="1215">
                  <c:v>0.93899613899611867</c:v>
                </c:pt>
                <c:pt idx="1216">
                  <c:v>0.93976833976831942</c:v>
                </c:pt>
                <c:pt idx="1217">
                  <c:v>0.94054054054052016</c:v>
                </c:pt>
                <c:pt idx="1218">
                  <c:v>0.94131274131272091</c:v>
                </c:pt>
                <c:pt idx="1219">
                  <c:v>0.94208494208492166</c:v>
                </c:pt>
                <c:pt idx="1220">
                  <c:v>0.94285714285712241</c:v>
                </c:pt>
                <c:pt idx="1221">
                  <c:v>0.94362934362932316</c:v>
                </c:pt>
                <c:pt idx="1222">
                  <c:v>0.94440154440152391</c:v>
                </c:pt>
                <c:pt idx="1223">
                  <c:v>0.94517374517372466</c:v>
                </c:pt>
                <c:pt idx="1224">
                  <c:v>0.9459459459459254</c:v>
                </c:pt>
                <c:pt idx="1225">
                  <c:v>0.94671814671812615</c:v>
                </c:pt>
                <c:pt idx="1226">
                  <c:v>0.9474903474903269</c:v>
                </c:pt>
                <c:pt idx="1227">
                  <c:v>0.94826254826252765</c:v>
                </c:pt>
                <c:pt idx="1228">
                  <c:v>0.9490347490347284</c:v>
                </c:pt>
                <c:pt idx="1229">
                  <c:v>0.94980694980692915</c:v>
                </c:pt>
                <c:pt idx="1230">
                  <c:v>0.95057915057912989</c:v>
                </c:pt>
                <c:pt idx="1231">
                  <c:v>0.95135135135133064</c:v>
                </c:pt>
                <c:pt idx="1232">
                  <c:v>0.95212355212353139</c:v>
                </c:pt>
                <c:pt idx="1233">
                  <c:v>0.95289575289573214</c:v>
                </c:pt>
                <c:pt idx="1234">
                  <c:v>0.95366795366793289</c:v>
                </c:pt>
                <c:pt idx="1235">
                  <c:v>0.95444015444013364</c:v>
                </c:pt>
                <c:pt idx="1236">
                  <c:v>0.95521235521233439</c:v>
                </c:pt>
                <c:pt idx="1237">
                  <c:v>0.95598455598453513</c:v>
                </c:pt>
                <c:pt idx="1238">
                  <c:v>0.95675675675673588</c:v>
                </c:pt>
                <c:pt idx="1239">
                  <c:v>0.95752895752893663</c:v>
                </c:pt>
                <c:pt idx="1240">
                  <c:v>0.95830115830113738</c:v>
                </c:pt>
                <c:pt idx="1241">
                  <c:v>0.95907335907333813</c:v>
                </c:pt>
                <c:pt idx="1242">
                  <c:v>0.95984555984553888</c:v>
                </c:pt>
                <c:pt idx="1243">
                  <c:v>0.96061776061773962</c:v>
                </c:pt>
                <c:pt idx="1244">
                  <c:v>0.96138996138994037</c:v>
                </c:pt>
                <c:pt idx="1245">
                  <c:v>0.96216216216214112</c:v>
                </c:pt>
                <c:pt idx="1246">
                  <c:v>0.96293436293434187</c:v>
                </c:pt>
                <c:pt idx="1247">
                  <c:v>0.96370656370654262</c:v>
                </c:pt>
                <c:pt idx="1248">
                  <c:v>0.96447876447874337</c:v>
                </c:pt>
                <c:pt idx="1249">
                  <c:v>0.96525096525094412</c:v>
                </c:pt>
                <c:pt idx="1250">
                  <c:v>0.96602316602314486</c:v>
                </c:pt>
                <c:pt idx="1251">
                  <c:v>0.96679536679534561</c:v>
                </c:pt>
                <c:pt idx="1252">
                  <c:v>0.96756756756754636</c:v>
                </c:pt>
                <c:pt idx="1253">
                  <c:v>0.96833976833974711</c:v>
                </c:pt>
                <c:pt idx="1254">
                  <c:v>0.96911196911194786</c:v>
                </c:pt>
                <c:pt idx="1255">
                  <c:v>0.96988416988414861</c:v>
                </c:pt>
                <c:pt idx="1256">
                  <c:v>0.97065637065634935</c:v>
                </c:pt>
                <c:pt idx="1257">
                  <c:v>0.9714285714285501</c:v>
                </c:pt>
                <c:pt idx="1258">
                  <c:v>0.97220077220075085</c:v>
                </c:pt>
                <c:pt idx="1259">
                  <c:v>0.9729729729729516</c:v>
                </c:pt>
                <c:pt idx="1260">
                  <c:v>0.97374517374515235</c:v>
                </c:pt>
                <c:pt idx="1261">
                  <c:v>0.9745173745173531</c:v>
                </c:pt>
                <c:pt idx="1262">
                  <c:v>0.97528957528955385</c:v>
                </c:pt>
                <c:pt idx="1263">
                  <c:v>0.97606177606175459</c:v>
                </c:pt>
                <c:pt idx="1264">
                  <c:v>0.97683397683395534</c:v>
                </c:pt>
                <c:pt idx="1265">
                  <c:v>0.97760617760615609</c:v>
                </c:pt>
                <c:pt idx="1266">
                  <c:v>0.97837837837835684</c:v>
                </c:pt>
                <c:pt idx="1267">
                  <c:v>0.97915057915055759</c:v>
                </c:pt>
                <c:pt idx="1268">
                  <c:v>0.97992277992275834</c:v>
                </c:pt>
                <c:pt idx="1269">
                  <c:v>0.98069498069495908</c:v>
                </c:pt>
                <c:pt idx="1270">
                  <c:v>0.98146718146715983</c:v>
                </c:pt>
                <c:pt idx="1271">
                  <c:v>0.98223938223936058</c:v>
                </c:pt>
                <c:pt idx="1272">
                  <c:v>0.98301158301156133</c:v>
                </c:pt>
                <c:pt idx="1273">
                  <c:v>0.98378378378376208</c:v>
                </c:pt>
                <c:pt idx="1274">
                  <c:v>0.98455598455596283</c:v>
                </c:pt>
                <c:pt idx="1275">
                  <c:v>0.98532818532816357</c:v>
                </c:pt>
                <c:pt idx="1276">
                  <c:v>0.98610038610036432</c:v>
                </c:pt>
                <c:pt idx="1277">
                  <c:v>0.98687258687256507</c:v>
                </c:pt>
                <c:pt idx="1278">
                  <c:v>0.98764478764476582</c:v>
                </c:pt>
                <c:pt idx="1279">
                  <c:v>0.98841698841696657</c:v>
                </c:pt>
                <c:pt idx="1280">
                  <c:v>0.98918918918916732</c:v>
                </c:pt>
                <c:pt idx="1281">
                  <c:v>0.98996138996136807</c:v>
                </c:pt>
                <c:pt idx="1282">
                  <c:v>0.99073359073356881</c:v>
                </c:pt>
                <c:pt idx="1283">
                  <c:v>0.99150579150576956</c:v>
                </c:pt>
                <c:pt idx="1284">
                  <c:v>0.99227799227797031</c:v>
                </c:pt>
                <c:pt idx="1285">
                  <c:v>0.99305019305017106</c:v>
                </c:pt>
                <c:pt idx="1286">
                  <c:v>0.99382239382237181</c:v>
                </c:pt>
                <c:pt idx="1287">
                  <c:v>0.99459459459457256</c:v>
                </c:pt>
                <c:pt idx="1288">
                  <c:v>0.9953667953667733</c:v>
                </c:pt>
                <c:pt idx="1289">
                  <c:v>0.99613899613897405</c:v>
                </c:pt>
                <c:pt idx="1290">
                  <c:v>0.9969111969111748</c:v>
                </c:pt>
                <c:pt idx="1291">
                  <c:v>0.99768339768337555</c:v>
                </c:pt>
                <c:pt idx="1292">
                  <c:v>0.9984555984555763</c:v>
                </c:pt>
                <c:pt idx="1293">
                  <c:v>0.99922779922777705</c:v>
                </c:pt>
                <c:pt idx="1294">
                  <c:v>0.9999999999999778</c:v>
                </c:pt>
              </c:numCache>
            </c:numRef>
          </c:yVal>
          <c:smooth val="1"/>
          <c:extLst>
            <c:ext xmlns:c16="http://schemas.microsoft.com/office/drawing/2014/chart" uri="{C3380CC4-5D6E-409C-BE32-E72D297353CC}">
              <c16:uniqueId val="{00000001-C797-4402-AA6D-2D6DA5E5A3AD}"/>
            </c:ext>
          </c:extLst>
        </c:ser>
        <c:dLbls>
          <c:showLegendKey val="0"/>
          <c:showVal val="0"/>
          <c:showCatName val="0"/>
          <c:showSerName val="0"/>
          <c:showPercent val="0"/>
          <c:showBubbleSize val="0"/>
        </c:dLbls>
        <c:axId val="1107324415"/>
        <c:axId val="1107323455"/>
      </c:scatterChart>
      <c:valAx>
        <c:axId val="1107324415"/>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1107323455"/>
        <c:crosses val="autoZero"/>
        <c:crossBetween val="midCat"/>
      </c:valAx>
      <c:valAx>
        <c:axId val="1107323455"/>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110732441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hu-HU"/>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hu-HU"/>
              <a:t>Lorenz curves (2014-2020)</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hu-HU"/>
        </a:p>
      </c:txPr>
    </c:title>
    <c:autoTitleDeleted val="0"/>
    <c:plotArea>
      <c:layout/>
      <c:scatterChart>
        <c:scatterStyle val="smoothMarker"/>
        <c:varyColors val="0"/>
        <c:ser>
          <c:idx val="0"/>
          <c:order val="0"/>
          <c:tx>
            <c:strRef>
              <c:f>'E5.3'!$H$8</c:f>
              <c:strCache>
                <c:ptCount val="1"/>
                <c:pt idx="0">
                  <c:v>2014</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'E5.3'!$G$9:$G$19</c:f>
              <c:numCache>
                <c:formatCode>General</c:formatCode>
                <c:ptCount val="11"/>
                <c:pt idx="0">
                  <c:v>0</c:v>
                </c:pt>
                <c:pt idx="1">
                  <c:v>10</c:v>
                </c:pt>
                <c:pt idx="2">
                  <c:v>20</c:v>
                </c:pt>
                <c:pt idx="3">
                  <c:v>30</c:v>
                </c:pt>
                <c:pt idx="4">
                  <c:v>40</c:v>
                </c:pt>
                <c:pt idx="5">
                  <c:v>50</c:v>
                </c:pt>
                <c:pt idx="6">
                  <c:v>60</c:v>
                </c:pt>
                <c:pt idx="7">
                  <c:v>70</c:v>
                </c:pt>
                <c:pt idx="8">
                  <c:v>80</c:v>
                </c:pt>
                <c:pt idx="9">
                  <c:v>90</c:v>
                </c:pt>
                <c:pt idx="10">
                  <c:v>100</c:v>
                </c:pt>
              </c:numCache>
            </c:numRef>
          </c:xVal>
          <c:yVal>
            <c:numRef>
              <c:f>'E5.3'!$H$9:$H$19</c:f>
              <c:numCache>
                <c:formatCode>0.0</c:formatCode>
                <c:ptCount val="11"/>
                <c:pt idx="0" formatCode="General">
                  <c:v>0</c:v>
                </c:pt>
                <c:pt idx="1">
                  <c:v>1.7</c:v>
                </c:pt>
                <c:pt idx="2">
                  <c:v>3.5</c:v>
                </c:pt>
                <c:pt idx="3">
                  <c:v>5.7</c:v>
                </c:pt>
                <c:pt idx="4">
                  <c:v>8.1</c:v>
                </c:pt>
                <c:pt idx="5">
                  <c:v>17.899999999999999</c:v>
                </c:pt>
                <c:pt idx="6">
                  <c:v>20.9</c:v>
                </c:pt>
                <c:pt idx="7">
                  <c:v>24.2</c:v>
                </c:pt>
                <c:pt idx="8">
                  <c:v>28.4</c:v>
                </c:pt>
                <c:pt idx="9">
                  <c:v>34.6</c:v>
                </c:pt>
                <c:pt idx="10">
                  <c:v>100</c:v>
                </c:pt>
              </c:numCache>
            </c:numRef>
          </c:yVal>
          <c:smooth val="1"/>
          <c:extLst>
            <c:ext xmlns:c16="http://schemas.microsoft.com/office/drawing/2014/chart" uri="{C3380CC4-5D6E-409C-BE32-E72D297353CC}">
              <c16:uniqueId val="{00000000-3B34-4612-8123-F449C4DBC2FC}"/>
            </c:ext>
          </c:extLst>
        </c:ser>
        <c:ser>
          <c:idx val="1"/>
          <c:order val="1"/>
          <c:tx>
            <c:v>Communism, no conc</c:v>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'E5.3'!$G$9:$G$19</c:f>
              <c:numCache>
                <c:formatCode>General</c:formatCode>
                <c:ptCount val="11"/>
                <c:pt idx="0">
                  <c:v>0</c:v>
                </c:pt>
                <c:pt idx="1">
                  <c:v>10</c:v>
                </c:pt>
                <c:pt idx="2">
                  <c:v>20</c:v>
                </c:pt>
                <c:pt idx="3">
                  <c:v>30</c:v>
                </c:pt>
                <c:pt idx="4">
                  <c:v>40</c:v>
                </c:pt>
                <c:pt idx="5">
                  <c:v>50</c:v>
                </c:pt>
                <c:pt idx="6">
                  <c:v>60</c:v>
                </c:pt>
                <c:pt idx="7">
                  <c:v>70</c:v>
                </c:pt>
                <c:pt idx="8">
                  <c:v>80</c:v>
                </c:pt>
                <c:pt idx="9">
                  <c:v>90</c:v>
                </c:pt>
                <c:pt idx="10">
                  <c:v>100</c:v>
                </c:pt>
              </c:numCache>
            </c:numRef>
          </c:xVal>
          <c:yVal>
            <c:numRef>
              <c:f>'E5.3'!$G$9:$G$19</c:f>
              <c:numCache>
                <c:formatCode>General</c:formatCode>
                <c:ptCount val="11"/>
                <c:pt idx="0">
                  <c:v>0</c:v>
                </c:pt>
                <c:pt idx="1">
                  <c:v>10</c:v>
                </c:pt>
                <c:pt idx="2">
                  <c:v>20</c:v>
                </c:pt>
                <c:pt idx="3">
                  <c:v>30</c:v>
                </c:pt>
                <c:pt idx="4">
                  <c:v>40</c:v>
                </c:pt>
                <c:pt idx="5">
                  <c:v>50</c:v>
                </c:pt>
                <c:pt idx="6">
                  <c:v>60</c:v>
                </c:pt>
                <c:pt idx="7">
                  <c:v>70</c:v>
                </c:pt>
                <c:pt idx="8">
                  <c:v>80</c:v>
                </c:pt>
                <c:pt idx="9">
                  <c:v>90</c:v>
                </c:pt>
                <c:pt idx="10">
                  <c:v>100</c:v>
                </c:pt>
              </c:numCache>
            </c:numRef>
          </c:yVal>
          <c:smooth val="1"/>
          <c:extLst>
            <c:ext xmlns:c16="http://schemas.microsoft.com/office/drawing/2014/chart" uri="{C3380CC4-5D6E-409C-BE32-E72D297353CC}">
              <c16:uniqueId val="{00000001-3B34-4612-8123-F449C4DBC2FC}"/>
            </c:ext>
          </c:extLst>
        </c:ser>
        <c:ser>
          <c:idx val="2"/>
          <c:order val="2"/>
          <c:tx>
            <c:strRef>
              <c:f>'E5.3'!$I$8</c:f>
              <c:strCache>
                <c:ptCount val="1"/>
                <c:pt idx="0">
                  <c:v>2017</c:v>
                </c:pt>
              </c:strCache>
            </c:strRef>
          </c:tx>
          <c:spPr>
            <a:ln w="19050" cap="rnd">
              <a:solidFill>
                <a:schemeClr val="accent3"/>
              </a:solidFill>
              <a:round/>
            </a:ln>
            <a:effectLst/>
          </c:spPr>
          <c:marker>
            <c:symbol val="circle"/>
            <c:size val="5"/>
            <c:spPr>
              <a:solidFill>
                <a:schemeClr val="accent3"/>
              </a:solidFill>
              <a:ln w="9525">
                <a:solidFill>
                  <a:schemeClr val="accent3"/>
                </a:solidFill>
              </a:ln>
              <a:effectLst/>
            </c:spPr>
          </c:marker>
          <c:xVal>
            <c:numRef>
              <c:f>'E5.3'!$G$9:$G$19</c:f>
              <c:numCache>
                <c:formatCode>General</c:formatCode>
                <c:ptCount val="11"/>
                <c:pt idx="0">
                  <c:v>0</c:v>
                </c:pt>
                <c:pt idx="1">
                  <c:v>10</c:v>
                </c:pt>
                <c:pt idx="2">
                  <c:v>20</c:v>
                </c:pt>
                <c:pt idx="3">
                  <c:v>30</c:v>
                </c:pt>
                <c:pt idx="4">
                  <c:v>40</c:v>
                </c:pt>
                <c:pt idx="5">
                  <c:v>50</c:v>
                </c:pt>
                <c:pt idx="6">
                  <c:v>60</c:v>
                </c:pt>
                <c:pt idx="7">
                  <c:v>70</c:v>
                </c:pt>
                <c:pt idx="8">
                  <c:v>80</c:v>
                </c:pt>
                <c:pt idx="9">
                  <c:v>90</c:v>
                </c:pt>
                <c:pt idx="10">
                  <c:v>100</c:v>
                </c:pt>
              </c:numCache>
            </c:numRef>
          </c:xVal>
          <c:yVal>
            <c:numRef>
              <c:f>'E5.3'!$I$9:$I$19</c:f>
              <c:numCache>
                <c:formatCode>0.0</c:formatCode>
                <c:ptCount val="11"/>
                <c:pt idx="0" formatCode="General">
                  <c:v>0</c:v>
                </c:pt>
                <c:pt idx="1">
                  <c:v>1</c:v>
                </c:pt>
                <c:pt idx="2">
                  <c:v>2.4</c:v>
                </c:pt>
                <c:pt idx="3">
                  <c:v>4.0999999999999996</c:v>
                </c:pt>
                <c:pt idx="4">
                  <c:v>6.3999999999999995</c:v>
                </c:pt>
                <c:pt idx="5">
                  <c:v>15.899999999999999</c:v>
                </c:pt>
                <c:pt idx="6">
                  <c:v>18.299999999999997</c:v>
                </c:pt>
                <c:pt idx="7">
                  <c:v>21.199999999999996</c:v>
                </c:pt>
                <c:pt idx="8">
                  <c:v>25.299999999999997</c:v>
                </c:pt>
                <c:pt idx="9">
                  <c:v>30.999999999999996</c:v>
                </c:pt>
                <c:pt idx="10">
                  <c:v>100</c:v>
                </c:pt>
              </c:numCache>
            </c:numRef>
          </c:yVal>
          <c:smooth val="1"/>
          <c:extLst>
            <c:ext xmlns:c16="http://schemas.microsoft.com/office/drawing/2014/chart" uri="{C3380CC4-5D6E-409C-BE32-E72D297353CC}">
              <c16:uniqueId val="{00000002-3B34-4612-8123-F449C4DBC2FC}"/>
            </c:ext>
          </c:extLst>
        </c:ser>
        <c:ser>
          <c:idx val="3"/>
          <c:order val="3"/>
          <c:tx>
            <c:strRef>
              <c:f>'E5.3'!$J$8</c:f>
              <c:strCache>
                <c:ptCount val="1"/>
                <c:pt idx="0">
                  <c:v>2020</c:v>
                </c:pt>
              </c:strCache>
            </c:strRef>
          </c:tx>
          <c:spPr>
            <a:ln w="19050" cap="rnd">
              <a:solidFill>
                <a:schemeClr val="accent4"/>
              </a:solidFill>
              <a:round/>
            </a:ln>
            <a:effectLst/>
          </c:spPr>
          <c:marker>
            <c:symbol val="circle"/>
            <c:size val="5"/>
            <c:spPr>
              <a:solidFill>
                <a:schemeClr val="accent4"/>
              </a:solidFill>
              <a:ln w="9525">
                <a:solidFill>
                  <a:schemeClr val="accent4"/>
                </a:solidFill>
              </a:ln>
              <a:effectLst/>
            </c:spPr>
          </c:marker>
          <c:xVal>
            <c:numRef>
              <c:f>'E5.3'!$G$9:$G$19</c:f>
              <c:numCache>
                <c:formatCode>General</c:formatCode>
                <c:ptCount val="11"/>
                <c:pt idx="0">
                  <c:v>0</c:v>
                </c:pt>
                <c:pt idx="1">
                  <c:v>10</c:v>
                </c:pt>
                <c:pt idx="2">
                  <c:v>20</c:v>
                </c:pt>
                <c:pt idx="3">
                  <c:v>30</c:v>
                </c:pt>
                <c:pt idx="4">
                  <c:v>40</c:v>
                </c:pt>
                <c:pt idx="5">
                  <c:v>50</c:v>
                </c:pt>
                <c:pt idx="6">
                  <c:v>60</c:v>
                </c:pt>
                <c:pt idx="7">
                  <c:v>70</c:v>
                </c:pt>
                <c:pt idx="8">
                  <c:v>80</c:v>
                </c:pt>
                <c:pt idx="9">
                  <c:v>90</c:v>
                </c:pt>
                <c:pt idx="10">
                  <c:v>100</c:v>
                </c:pt>
              </c:numCache>
            </c:numRef>
          </c:xVal>
          <c:yVal>
            <c:numRef>
              <c:f>'E5.3'!$J$9:$J$19</c:f>
              <c:numCache>
                <c:formatCode>0.0</c:formatCode>
                <c:ptCount val="11"/>
                <c:pt idx="0" formatCode="General">
                  <c:v>0</c:v>
                </c:pt>
                <c:pt idx="1">
                  <c:v>1.2</c:v>
                </c:pt>
                <c:pt idx="2">
                  <c:v>2.8</c:v>
                </c:pt>
                <c:pt idx="3">
                  <c:v>4.8</c:v>
                </c:pt>
                <c:pt idx="4">
                  <c:v>6.9</c:v>
                </c:pt>
                <c:pt idx="5">
                  <c:v>19</c:v>
                </c:pt>
                <c:pt idx="6">
                  <c:v>21.4</c:v>
                </c:pt>
                <c:pt idx="7">
                  <c:v>24.5</c:v>
                </c:pt>
                <c:pt idx="8">
                  <c:v>28.8</c:v>
                </c:pt>
                <c:pt idx="9">
                  <c:v>34.200000000000003</c:v>
                </c:pt>
                <c:pt idx="10">
                  <c:v>100</c:v>
                </c:pt>
              </c:numCache>
            </c:numRef>
          </c:yVal>
          <c:smooth val="1"/>
          <c:extLst>
            <c:ext xmlns:c16="http://schemas.microsoft.com/office/drawing/2014/chart" uri="{C3380CC4-5D6E-409C-BE32-E72D297353CC}">
              <c16:uniqueId val="{00000003-3B34-4612-8123-F449C4DBC2FC}"/>
            </c:ext>
          </c:extLst>
        </c:ser>
        <c:dLbls>
          <c:showLegendKey val="0"/>
          <c:showVal val="0"/>
          <c:showCatName val="0"/>
          <c:showSerName val="0"/>
          <c:showPercent val="0"/>
          <c:showBubbleSize val="0"/>
        </c:dLbls>
        <c:axId val="1627748351"/>
        <c:axId val="1627774415"/>
      </c:scatterChart>
      <c:valAx>
        <c:axId val="1627748351"/>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1627774415"/>
        <c:crosses val="autoZero"/>
        <c:crossBetween val="midCat"/>
      </c:valAx>
      <c:valAx>
        <c:axId val="1627774415"/>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1627748351"/>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hu-HU"/>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'E5.4'!$D$25</c:f>
              <c:strCache>
                <c:ptCount val="1"/>
                <c:pt idx="0">
                  <c:v>fi </c:v>
                </c:pt>
              </c:strCache>
            </c:strRef>
          </c:tx>
          <c:spPr>
            <a:solidFill>
              <a:schemeClr val="accent1"/>
            </a:solidFill>
            <a:ln>
              <a:noFill/>
            </a:ln>
            <a:effectLst/>
          </c:spPr>
          <c:invertIfNegative val="0"/>
          <c:cat>
            <c:numRef>
              <c:f>'E5.4'!$B$26:$B$41</c:f>
              <c:numCache>
                <c:formatCode>#,##0</c:formatCode>
                <c:ptCount val="16"/>
                <c:pt idx="0">
                  <c:v>0</c:v>
                </c:pt>
                <c:pt idx="1">
                  <c:v>20000</c:v>
                </c:pt>
                <c:pt idx="2">
                  <c:v>40000</c:v>
                </c:pt>
                <c:pt idx="3">
                  <c:v>60000</c:v>
                </c:pt>
                <c:pt idx="4">
                  <c:v>80000</c:v>
                </c:pt>
                <c:pt idx="5">
                  <c:v>100000</c:v>
                </c:pt>
                <c:pt idx="6">
                  <c:v>120000</c:v>
                </c:pt>
                <c:pt idx="7">
                  <c:v>140000</c:v>
                </c:pt>
                <c:pt idx="8">
                  <c:v>160000</c:v>
                </c:pt>
                <c:pt idx="9">
                  <c:v>180000</c:v>
                </c:pt>
                <c:pt idx="10">
                  <c:v>200000</c:v>
                </c:pt>
                <c:pt idx="11">
                  <c:v>220000</c:v>
                </c:pt>
                <c:pt idx="12">
                  <c:v>240000</c:v>
                </c:pt>
                <c:pt idx="13">
                  <c:v>260000</c:v>
                </c:pt>
                <c:pt idx="14">
                  <c:v>280000</c:v>
                </c:pt>
                <c:pt idx="15">
                  <c:v>300000</c:v>
                </c:pt>
              </c:numCache>
            </c:numRef>
          </c:cat>
          <c:val>
            <c:numRef>
              <c:f>'E5.4'!$D$26:$D$41</c:f>
              <c:numCache>
                <c:formatCode>#,##0</c:formatCode>
                <c:ptCount val="16"/>
                <c:pt idx="0">
                  <c:v>10982</c:v>
                </c:pt>
                <c:pt idx="1">
                  <c:v>13819</c:v>
                </c:pt>
                <c:pt idx="2">
                  <c:v>26917</c:v>
                </c:pt>
                <c:pt idx="3">
                  <c:v>78890</c:v>
                </c:pt>
                <c:pt idx="4">
                  <c:v>190800</c:v>
                </c:pt>
                <c:pt idx="5">
                  <c:v>273878</c:v>
                </c:pt>
                <c:pt idx="6">
                  <c:v>321090</c:v>
                </c:pt>
                <c:pt idx="7">
                  <c:v>248325</c:v>
                </c:pt>
                <c:pt idx="8">
                  <c:v>193914</c:v>
                </c:pt>
                <c:pt idx="9">
                  <c:v>151804</c:v>
                </c:pt>
                <c:pt idx="10">
                  <c:v>119647</c:v>
                </c:pt>
                <c:pt idx="11">
                  <c:v>92737</c:v>
                </c:pt>
                <c:pt idx="12">
                  <c:v>70236</c:v>
                </c:pt>
                <c:pt idx="13">
                  <c:v>51247</c:v>
                </c:pt>
                <c:pt idx="14">
                  <c:v>37975</c:v>
                </c:pt>
                <c:pt idx="15">
                  <c:v>114667</c:v>
                </c:pt>
              </c:numCache>
            </c:numRef>
          </c:val>
          <c:extLst>
            <c:ext xmlns:c16="http://schemas.microsoft.com/office/drawing/2014/chart" uri="{C3380CC4-5D6E-409C-BE32-E72D297353CC}">
              <c16:uniqueId val="{00000000-F980-4BED-B3D8-56007B1A00F7}"/>
            </c:ext>
          </c:extLst>
        </c:ser>
        <c:dLbls>
          <c:showLegendKey val="0"/>
          <c:showVal val="0"/>
          <c:showCatName val="0"/>
          <c:showSerName val="0"/>
          <c:showPercent val="0"/>
          <c:showBubbleSize val="0"/>
        </c:dLbls>
        <c:gapWidth val="3"/>
        <c:overlap val="-27"/>
        <c:axId val="1448109087"/>
        <c:axId val="1448114495"/>
      </c:barChart>
      <c:catAx>
        <c:axId val="144810908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b" anchorCtr="0"/>
          <a:lstStyle/>
          <a:p>
            <a:pPr>
              <a:defRPr sz="900" b="0" i="0" u="none" strike="noStrike" kern="1200" baseline="0">
                <a:solidFill>
                  <a:schemeClr val="tx1">
                    <a:lumMod val="65000"/>
                    <a:lumOff val="35000"/>
                  </a:schemeClr>
                </a:solidFill>
                <a:latin typeface="+mn-lt"/>
                <a:ea typeface="+mn-ea"/>
                <a:cs typeface="+mn-cs"/>
              </a:defRPr>
            </a:pPr>
            <a:endParaRPr lang="hu-HU"/>
          </a:p>
        </c:txPr>
        <c:crossAx val="1448114495"/>
        <c:crosses val="autoZero"/>
        <c:auto val="1"/>
        <c:lblAlgn val="ctr"/>
        <c:lblOffset val="100"/>
        <c:noMultiLvlLbl val="0"/>
      </c:catAx>
      <c:valAx>
        <c:axId val="14481144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144810908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hu-HU"/>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hu-HU"/>
              <a:t>Frequency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hu-HU"/>
        </a:p>
      </c:txPr>
    </c:title>
    <c:autoTitleDeleted val="0"/>
    <c:plotArea>
      <c:layout/>
      <c:barChart>
        <c:barDir val="col"/>
        <c:grouping val="clustered"/>
        <c:varyColors val="0"/>
        <c:ser>
          <c:idx val="0"/>
          <c:order val="0"/>
          <c:spPr>
            <a:solidFill>
              <a:schemeClr val="accent3"/>
            </a:solidFill>
            <a:ln>
              <a:noFill/>
            </a:ln>
            <a:effectLst/>
          </c:spPr>
          <c:invertIfNegative val="0"/>
          <c:cat>
            <c:numRef>
              <c:f>'G2.19.'!$B$23:$B$34</c:f>
              <c:numCache>
                <c:formatCode>#,##0</c:formatCode>
                <c:ptCount val="12"/>
                <c:pt idx="0">
                  <c:v>0</c:v>
                </c:pt>
                <c:pt idx="1">
                  <c:v>2</c:v>
                </c:pt>
                <c:pt idx="2">
                  <c:v>3</c:v>
                </c:pt>
                <c:pt idx="3">
                  <c:v>4</c:v>
                </c:pt>
                <c:pt idx="4">
                  <c:v>5</c:v>
                </c:pt>
                <c:pt idx="5">
                  <c:v>6</c:v>
                </c:pt>
                <c:pt idx="6">
                  <c:v>7</c:v>
                </c:pt>
                <c:pt idx="7">
                  <c:v>8</c:v>
                </c:pt>
                <c:pt idx="8">
                  <c:v>9</c:v>
                </c:pt>
                <c:pt idx="9">
                  <c:v>10</c:v>
                </c:pt>
                <c:pt idx="10">
                  <c:v>11</c:v>
                </c:pt>
                <c:pt idx="11">
                  <c:v>12</c:v>
                </c:pt>
              </c:numCache>
            </c:numRef>
          </c:cat>
          <c:val>
            <c:numRef>
              <c:f>'G2.19.'!$C$23:$C$34</c:f>
              <c:numCache>
                <c:formatCode>#,##0</c:formatCode>
                <c:ptCount val="12"/>
                <c:pt idx="0">
                  <c:v>1</c:v>
                </c:pt>
                <c:pt idx="1">
                  <c:v>3</c:v>
                </c:pt>
                <c:pt idx="2">
                  <c:v>3</c:v>
                </c:pt>
                <c:pt idx="3">
                  <c:v>10</c:v>
                </c:pt>
                <c:pt idx="4">
                  <c:v>12</c:v>
                </c:pt>
                <c:pt idx="5">
                  <c:v>14</c:v>
                </c:pt>
                <c:pt idx="6">
                  <c:v>12</c:v>
                </c:pt>
                <c:pt idx="7">
                  <c:v>7</c:v>
                </c:pt>
                <c:pt idx="8">
                  <c:v>1</c:v>
                </c:pt>
                <c:pt idx="9">
                  <c:v>5</c:v>
                </c:pt>
                <c:pt idx="10">
                  <c:v>2</c:v>
                </c:pt>
                <c:pt idx="11">
                  <c:v>0</c:v>
                </c:pt>
              </c:numCache>
            </c:numRef>
          </c:val>
          <c:extLst>
            <c:ext xmlns:c16="http://schemas.microsoft.com/office/drawing/2014/chart" uri="{C3380CC4-5D6E-409C-BE32-E72D297353CC}">
              <c16:uniqueId val="{00000000-E2A5-419D-85A0-BA468986CC0B}"/>
            </c:ext>
          </c:extLst>
        </c:ser>
        <c:dLbls>
          <c:showLegendKey val="0"/>
          <c:showVal val="0"/>
          <c:showCatName val="0"/>
          <c:showSerName val="0"/>
          <c:showPercent val="0"/>
          <c:showBubbleSize val="0"/>
        </c:dLbls>
        <c:gapWidth val="10"/>
        <c:overlap val="-27"/>
        <c:axId val="1814492223"/>
        <c:axId val="1814488063"/>
      </c:barChart>
      <c:catAx>
        <c:axId val="1814492223"/>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1814488063"/>
        <c:crosses val="autoZero"/>
        <c:auto val="1"/>
        <c:lblAlgn val="ctr"/>
        <c:lblOffset val="100"/>
        <c:noMultiLvlLbl val="0"/>
      </c:catAx>
      <c:valAx>
        <c:axId val="181448806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181449222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hu-HU"/>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hu-HU"/>
        </a:p>
      </c:txPr>
    </c:title>
    <c:autoTitleDeleted val="0"/>
    <c:plotArea>
      <c:layout/>
      <c:barChart>
        <c:barDir val="col"/>
        <c:grouping val="clustered"/>
        <c:varyColors val="0"/>
        <c:ser>
          <c:idx val="0"/>
          <c:order val="0"/>
          <c:spPr>
            <a:solidFill>
              <a:schemeClr val="accent1"/>
            </a:solidFill>
            <a:ln>
              <a:noFill/>
            </a:ln>
            <a:effectLst/>
          </c:spPr>
          <c:invertIfNegative val="0"/>
          <c:cat>
            <c:multiLvlStrRef>
              <c:f>'G2.22.'!$B$19:$C$26</c:f>
              <c:multiLvlStrCache>
                <c:ptCount val="8"/>
                <c:lvl>
                  <c:pt idx="0">
                    <c:v>1000</c:v>
                  </c:pt>
                  <c:pt idx="1">
                    <c:v>1500</c:v>
                  </c:pt>
                  <c:pt idx="2">
                    <c:v>2000</c:v>
                  </c:pt>
                  <c:pt idx="3">
                    <c:v>2500</c:v>
                  </c:pt>
                  <c:pt idx="4">
                    <c:v>3000</c:v>
                  </c:pt>
                  <c:pt idx="5">
                    <c:v>3500</c:v>
                  </c:pt>
                  <c:pt idx="6">
                    <c:v>4000</c:v>
                  </c:pt>
                  <c:pt idx="7">
                    <c:v>4500</c:v>
                  </c:pt>
                </c:lvl>
                <c:lvl>
                  <c:pt idx="0">
                    <c:v>0</c:v>
                  </c:pt>
                  <c:pt idx="1">
                    <c:v>1000</c:v>
                  </c:pt>
                  <c:pt idx="2">
                    <c:v>1500</c:v>
                  </c:pt>
                  <c:pt idx="3">
                    <c:v>2000</c:v>
                  </c:pt>
                  <c:pt idx="4">
                    <c:v>2500</c:v>
                  </c:pt>
                  <c:pt idx="5">
                    <c:v>3000</c:v>
                  </c:pt>
                  <c:pt idx="6">
                    <c:v>3500</c:v>
                  </c:pt>
                  <c:pt idx="7">
                    <c:v>4000</c:v>
                  </c:pt>
                </c:lvl>
              </c:multiLvlStrCache>
            </c:multiLvlStrRef>
          </c:cat>
          <c:val>
            <c:numRef>
              <c:f>'G2.22.'!$D$19:$D$26</c:f>
              <c:numCache>
                <c:formatCode>#,##0</c:formatCode>
                <c:ptCount val="8"/>
                <c:pt idx="0">
                  <c:v>550</c:v>
                </c:pt>
                <c:pt idx="1">
                  <c:v>759</c:v>
                </c:pt>
                <c:pt idx="2">
                  <c:v>1594</c:v>
                </c:pt>
                <c:pt idx="3">
                  <c:v>4839</c:v>
                </c:pt>
                <c:pt idx="4">
                  <c:v>16539</c:v>
                </c:pt>
                <c:pt idx="5">
                  <c:v>34341</c:v>
                </c:pt>
                <c:pt idx="6">
                  <c:v>24173</c:v>
                </c:pt>
                <c:pt idx="7">
                  <c:v>7513</c:v>
                </c:pt>
              </c:numCache>
            </c:numRef>
          </c:val>
          <c:extLst>
            <c:ext xmlns:c16="http://schemas.microsoft.com/office/drawing/2014/chart" uri="{C3380CC4-5D6E-409C-BE32-E72D297353CC}">
              <c16:uniqueId val="{00000000-CB01-4B0F-8A61-9499E2A48FB9}"/>
            </c:ext>
          </c:extLst>
        </c:ser>
        <c:dLbls>
          <c:showLegendKey val="0"/>
          <c:showVal val="0"/>
          <c:showCatName val="0"/>
          <c:showSerName val="0"/>
          <c:showPercent val="0"/>
          <c:showBubbleSize val="0"/>
        </c:dLbls>
        <c:gapWidth val="10"/>
        <c:overlap val="-27"/>
        <c:axId val="1910124639"/>
        <c:axId val="1910111327"/>
      </c:barChart>
      <c:catAx>
        <c:axId val="19101246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1910111327"/>
        <c:crosses val="autoZero"/>
        <c:auto val="1"/>
        <c:lblAlgn val="ctr"/>
        <c:lblOffset val="100"/>
        <c:noMultiLvlLbl val="0"/>
      </c:catAx>
      <c:valAx>
        <c:axId val="191011132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19101246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hu-HU"/>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hu-HU"/>
              <a:t>Freq</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hu-HU"/>
        </a:p>
      </c:txPr>
    </c:title>
    <c:autoTitleDeleted val="0"/>
    <c:plotArea>
      <c:layout/>
      <c:barChart>
        <c:barDir val="col"/>
        <c:grouping val="clustered"/>
        <c:varyColors val="0"/>
        <c:ser>
          <c:idx val="0"/>
          <c:order val="0"/>
          <c:spPr>
            <a:solidFill>
              <a:schemeClr val="accent1"/>
            </a:solidFill>
            <a:ln>
              <a:noFill/>
            </a:ln>
            <a:effectLst/>
          </c:spPr>
          <c:invertIfNegative val="0"/>
          <c:cat>
            <c:multiLvlStrRef>
              <c:f>'G2.4.bcde+'!$B$19:$C$26</c:f>
              <c:multiLvlStrCache>
                <c:ptCount val="8"/>
                <c:lvl>
                  <c:pt idx="0">
                    <c:v>2.0</c:v>
                  </c:pt>
                  <c:pt idx="1">
                    <c:v>3.5</c:v>
                  </c:pt>
                  <c:pt idx="2">
                    <c:v>5.0</c:v>
                  </c:pt>
                  <c:pt idx="3">
                    <c:v>6.5</c:v>
                  </c:pt>
                  <c:pt idx="4">
                    <c:v>8.0</c:v>
                  </c:pt>
                  <c:pt idx="5">
                    <c:v>9.5</c:v>
                  </c:pt>
                  <c:pt idx="6">
                    <c:v>11.0</c:v>
                  </c:pt>
                  <c:pt idx="7">
                    <c:v>12.5</c:v>
                  </c:pt>
                </c:lvl>
                <c:lvl>
                  <c:pt idx="0">
                    <c:v>0.5</c:v>
                  </c:pt>
                  <c:pt idx="1">
                    <c:v>2.0</c:v>
                  </c:pt>
                  <c:pt idx="2">
                    <c:v>3.5</c:v>
                  </c:pt>
                  <c:pt idx="3">
                    <c:v>5.0</c:v>
                  </c:pt>
                  <c:pt idx="4">
                    <c:v>6.5</c:v>
                  </c:pt>
                  <c:pt idx="5">
                    <c:v>8.0</c:v>
                  </c:pt>
                  <c:pt idx="6">
                    <c:v>9.5</c:v>
                  </c:pt>
                  <c:pt idx="7">
                    <c:v>11.0</c:v>
                  </c:pt>
                </c:lvl>
              </c:multiLvlStrCache>
            </c:multiLvlStrRef>
          </c:cat>
          <c:val>
            <c:numRef>
              <c:f>'G2.4.bcde+'!$D$19:$D$26</c:f>
              <c:numCache>
                <c:formatCode>General</c:formatCode>
                <c:ptCount val="8"/>
                <c:pt idx="0">
                  <c:v>40</c:v>
                </c:pt>
                <c:pt idx="1">
                  <c:v>50</c:v>
                </c:pt>
                <c:pt idx="2">
                  <c:v>38</c:v>
                </c:pt>
                <c:pt idx="3">
                  <c:v>24</c:v>
                </c:pt>
                <c:pt idx="4">
                  <c:v>20</c:v>
                </c:pt>
                <c:pt idx="5">
                  <c:v>14</c:v>
                </c:pt>
                <c:pt idx="6">
                  <c:v>10</c:v>
                </c:pt>
                <c:pt idx="7">
                  <c:v>4</c:v>
                </c:pt>
              </c:numCache>
            </c:numRef>
          </c:val>
          <c:extLst>
            <c:ext xmlns:c16="http://schemas.microsoft.com/office/drawing/2014/chart" uri="{C3380CC4-5D6E-409C-BE32-E72D297353CC}">
              <c16:uniqueId val="{00000000-0E0A-463C-BF4B-452F4407C5E4}"/>
            </c:ext>
          </c:extLst>
        </c:ser>
        <c:dLbls>
          <c:showLegendKey val="0"/>
          <c:showVal val="0"/>
          <c:showCatName val="0"/>
          <c:showSerName val="0"/>
          <c:showPercent val="0"/>
          <c:showBubbleSize val="0"/>
        </c:dLbls>
        <c:gapWidth val="5"/>
        <c:overlap val="-27"/>
        <c:axId val="1910142527"/>
        <c:axId val="1910133791"/>
      </c:barChart>
      <c:catAx>
        <c:axId val="19101425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1910133791"/>
        <c:crosses val="autoZero"/>
        <c:auto val="1"/>
        <c:lblAlgn val="ctr"/>
        <c:lblOffset val="100"/>
        <c:noMultiLvlLbl val="0"/>
      </c:catAx>
      <c:valAx>
        <c:axId val="19101337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u-HU"/>
          </a:p>
        </c:txPr>
        <c:crossAx val="19101425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hu-HU"/>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withinLinear" id="16">
  <a:schemeClr val="accent3"/>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6.png"/><Relationship Id="rId3" Type="http://schemas.openxmlformats.org/officeDocument/2006/relationships/image" Target="../media/image1.png"/><Relationship Id="rId7" Type="http://schemas.openxmlformats.org/officeDocument/2006/relationships/image" Target="../media/image5.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4.png"/><Relationship Id="rId5" Type="http://schemas.openxmlformats.org/officeDocument/2006/relationships/image" Target="../media/image3.png"/><Relationship Id="rId4" Type="http://schemas.openxmlformats.org/officeDocument/2006/relationships/image" Target="../media/image2.png"/><Relationship Id="rId9" Type="http://schemas.openxmlformats.org/officeDocument/2006/relationships/image" Target="../media/image7.png"/></Relationships>
</file>

<file path=xl/drawings/_rels/drawing2.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chart" Target="../charts/chart3.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image" Target="../media/image26.wmf"/></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vmlDrawing4.vml.rels><?xml version="1.0" encoding="UTF-8" standalone="yes"?>
<Relationships xmlns="http://schemas.openxmlformats.org/package/2006/relationships"><Relationship Id="rId3" Type="http://schemas.openxmlformats.org/officeDocument/2006/relationships/image" Target="../media/image12.wmf"/><Relationship Id="rId7" Type="http://schemas.openxmlformats.org/officeDocument/2006/relationships/image" Target="../media/image16.wmf"/><Relationship Id="rId2" Type="http://schemas.openxmlformats.org/officeDocument/2006/relationships/image" Target="../media/image11.wmf"/><Relationship Id="rId1" Type="http://schemas.openxmlformats.org/officeDocument/2006/relationships/image" Target="../media/image10.wmf"/><Relationship Id="rId6" Type="http://schemas.openxmlformats.org/officeDocument/2006/relationships/image" Target="../media/image15.wmf"/><Relationship Id="rId5" Type="http://schemas.openxmlformats.org/officeDocument/2006/relationships/image" Target="../media/image14.wmf"/><Relationship Id="rId4" Type="http://schemas.openxmlformats.org/officeDocument/2006/relationships/image" Target="../media/image13.wmf"/></Relationships>
</file>

<file path=xl/drawings/_rels/vmlDrawing5.vml.rels><?xml version="1.0" encoding="UTF-8" standalone="yes"?>
<Relationships xmlns="http://schemas.openxmlformats.org/package/2006/relationships"><Relationship Id="rId8" Type="http://schemas.openxmlformats.org/officeDocument/2006/relationships/image" Target="../media/image21.wmf"/><Relationship Id="rId13" Type="http://schemas.openxmlformats.org/officeDocument/2006/relationships/image" Target="../media/image11.wmf"/><Relationship Id="rId3" Type="http://schemas.openxmlformats.org/officeDocument/2006/relationships/image" Target="../media/image16.wmf"/><Relationship Id="rId7" Type="http://schemas.openxmlformats.org/officeDocument/2006/relationships/image" Target="../media/image20.wmf"/><Relationship Id="rId12" Type="http://schemas.openxmlformats.org/officeDocument/2006/relationships/image" Target="../media/image25.wmf"/><Relationship Id="rId2" Type="http://schemas.openxmlformats.org/officeDocument/2006/relationships/image" Target="../media/image15.wmf"/><Relationship Id="rId1" Type="http://schemas.openxmlformats.org/officeDocument/2006/relationships/image" Target="../media/image10.wmf"/><Relationship Id="rId6" Type="http://schemas.openxmlformats.org/officeDocument/2006/relationships/image" Target="../media/image19.wmf"/><Relationship Id="rId11" Type="http://schemas.openxmlformats.org/officeDocument/2006/relationships/image" Target="../media/image24.wmf"/><Relationship Id="rId5" Type="http://schemas.openxmlformats.org/officeDocument/2006/relationships/image" Target="../media/image18.wmf"/><Relationship Id="rId15" Type="http://schemas.openxmlformats.org/officeDocument/2006/relationships/image" Target="../media/image13.wmf"/><Relationship Id="rId10" Type="http://schemas.openxmlformats.org/officeDocument/2006/relationships/image" Target="../media/image23.wmf"/><Relationship Id="rId4" Type="http://schemas.openxmlformats.org/officeDocument/2006/relationships/image" Target="../media/image17.wmf"/><Relationship Id="rId9" Type="http://schemas.openxmlformats.org/officeDocument/2006/relationships/image" Target="../media/image22.wmf"/><Relationship Id="rId14" Type="http://schemas.openxmlformats.org/officeDocument/2006/relationships/image" Target="../media/image12.wmf"/></Relationships>
</file>

<file path=xl/drawings/_rels/vmlDrawing6.vml.rels><?xml version="1.0" encoding="UTF-8" standalone="yes"?>
<Relationships xmlns="http://schemas.openxmlformats.org/package/2006/relationships"><Relationship Id="rId3" Type="http://schemas.openxmlformats.org/officeDocument/2006/relationships/image" Target="../media/image12.wmf"/><Relationship Id="rId2" Type="http://schemas.openxmlformats.org/officeDocument/2006/relationships/image" Target="../media/image11.wmf"/><Relationship Id="rId1" Type="http://schemas.openxmlformats.org/officeDocument/2006/relationships/image" Target="../media/image10.wmf"/><Relationship Id="rId6" Type="http://schemas.openxmlformats.org/officeDocument/2006/relationships/image" Target="../media/image16.wmf"/><Relationship Id="rId5" Type="http://schemas.openxmlformats.org/officeDocument/2006/relationships/image" Target="../media/image15.wmf"/><Relationship Id="rId4" Type="http://schemas.openxmlformats.org/officeDocument/2006/relationships/image" Target="../media/image13.wmf"/></Relationships>
</file>

<file path=xl/drawings/_rels/vmlDrawing7.vml.rels><?xml version="1.0" encoding="UTF-8" standalone="yes"?>
<Relationships xmlns="http://schemas.openxmlformats.org/package/2006/relationships"><Relationship Id="rId8" Type="http://schemas.openxmlformats.org/officeDocument/2006/relationships/image" Target="../media/image21.wmf"/><Relationship Id="rId3" Type="http://schemas.openxmlformats.org/officeDocument/2006/relationships/image" Target="../media/image28.emf"/><Relationship Id="rId7" Type="http://schemas.openxmlformats.org/officeDocument/2006/relationships/image" Target="../media/image32.emf"/><Relationship Id="rId2" Type="http://schemas.openxmlformats.org/officeDocument/2006/relationships/image" Target="../media/image27.emf"/><Relationship Id="rId1" Type="http://schemas.openxmlformats.org/officeDocument/2006/relationships/image" Target="../media/image10.wmf"/><Relationship Id="rId6" Type="http://schemas.openxmlformats.org/officeDocument/2006/relationships/image" Target="../media/image31.emf"/><Relationship Id="rId11" Type="http://schemas.openxmlformats.org/officeDocument/2006/relationships/image" Target="../media/image18.wmf"/><Relationship Id="rId5" Type="http://schemas.openxmlformats.org/officeDocument/2006/relationships/image" Target="../media/image30.emf"/><Relationship Id="rId10" Type="http://schemas.openxmlformats.org/officeDocument/2006/relationships/image" Target="../media/image17.wmf"/><Relationship Id="rId4" Type="http://schemas.openxmlformats.org/officeDocument/2006/relationships/image" Target="../media/image29.emf"/><Relationship Id="rId9" Type="http://schemas.openxmlformats.org/officeDocument/2006/relationships/image" Target="../media/image22.wmf"/></Relationships>
</file>

<file path=xl/drawings/_rels/vmlDrawing8.vml.rels><?xml version="1.0" encoding="UTF-8" standalone="yes"?>
<Relationships xmlns="http://schemas.openxmlformats.org/package/2006/relationships"><Relationship Id="rId8" Type="http://schemas.openxmlformats.org/officeDocument/2006/relationships/image" Target="../media/image13.wmf"/><Relationship Id="rId3" Type="http://schemas.openxmlformats.org/officeDocument/2006/relationships/image" Target="../media/image34.wmf"/><Relationship Id="rId7" Type="http://schemas.openxmlformats.org/officeDocument/2006/relationships/image" Target="../media/image12.wmf"/><Relationship Id="rId2" Type="http://schemas.openxmlformats.org/officeDocument/2006/relationships/image" Target="../media/image10.wmf"/><Relationship Id="rId1" Type="http://schemas.openxmlformats.org/officeDocument/2006/relationships/image" Target="../media/image33.wmf"/><Relationship Id="rId6" Type="http://schemas.openxmlformats.org/officeDocument/2006/relationships/image" Target="../media/image11.wmf"/><Relationship Id="rId5" Type="http://schemas.openxmlformats.org/officeDocument/2006/relationships/image" Target="../media/image36.wmf"/><Relationship Id="rId10" Type="http://schemas.openxmlformats.org/officeDocument/2006/relationships/image" Target="../media/image16.wmf"/><Relationship Id="rId4" Type="http://schemas.openxmlformats.org/officeDocument/2006/relationships/image" Target="../media/image35.wmf"/><Relationship Id="rId9" Type="http://schemas.openxmlformats.org/officeDocument/2006/relationships/image" Target="../media/image15.wmf"/></Relationships>
</file>

<file path=xl/drawings/drawing1.xml><?xml version="1.0" encoding="utf-8"?>
<xdr:wsDr xmlns:xdr="http://schemas.openxmlformats.org/drawingml/2006/spreadsheetDrawing" xmlns:a="http://schemas.openxmlformats.org/drawingml/2006/main">
  <xdr:twoCellAnchor>
    <xdr:from>
      <xdr:col>16</xdr:col>
      <xdr:colOff>157367</xdr:colOff>
      <xdr:row>23</xdr:row>
      <xdr:rowOff>156540</xdr:rowOff>
    </xdr:from>
    <xdr:to>
      <xdr:col>24</xdr:col>
      <xdr:colOff>24846</xdr:colOff>
      <xdr:row>38</xdr:row>
      <xdr:rowOff>133349</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132521</xdr:colOff>
      <xdr:row>39</xdr:row>
      <xdr:rowOff>32299</xdr:rowOff>
    </xdr:from>
    <xdr:to>
      <xdr:col>25</xdr:col>
      <xdr:colOff>115956</xdr:colOff>
      <xdr:row>55</xdr:row>
      <xdr:rowOff>157370</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4</xdr:col>
      <xdr:colOff>231914</xdr:colOff>
      <xdr:row>44</xdr:row>
      <xdr:rowOff>25391</xdr:rowOff>
    </xdr:from>
    <xdr:to>
      <xdr:col>7</xdr:col>
      <xdr:colOff>447261</xdr:colOff>
      <xdr:row>48</xdr:row>
      <xdr:rowOff>99391</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2948610" y="8390826"/>
          <a:ext cx="2749825" cy="769739"/>
        </a:xfrm>
        <a:prstGeom prst="rect">
          <a:avLst/>
        </a:prstGeom>
      </xdr:spPr>
    </xdr:pic>
    <xdr:clientData/>
  </xdr:twoCellAnchor>
  <xdr:twoCellAnchor editAs="oneCell">
    <xdr:from>
      <xdr:col>4</xdr:col>
      <xdr:colOff>463826</xdr:colOff>
      <xdr:row>48</xdr:row>
      <xdr:rowOff>33129</xdr:rowOff>
    </xdr:from>
    <xdr:to>
      <xdr:col>7</xdr:col>
      <xdr:colOff>165652</xdr:colOff>
      <xdr:row>53</xdr:row>
      <xdr:rowOff>1344</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4"/>
        <a:stretch>
          <a:fillRect/>
        </a:stretch>
      </xdr:blipFill>
      <xdr:spPr>
        <a:xfrm>
          <a:off x="3180522" y="9094303"/>
          <a:ext cx="2236304" cy="828476"/>
        </a:xfrm>
        <a:prstGeom prst="rect">
          <a:avLst/>
        </a:prstGeom>
      </xdr:spPr>
    </xdr:pic>
    <xdr:clientData/>
  </xdr:twoCellAnchor>
  <xdr:twoCellAnchor editAs="oneCell">
    <xdr:from>
      <xdr:col>4</xdr:col>
      <xdr:colOff>596347</xdr:colOff>
      <xdr:row>58</xdr:row>
      <xdr:rowOff>132522</xdr:rowOff>
    </xdr:from>
    <xdr:to>
      <xdr:col>7</xdr:col>
      <xdr:colOff>762000</xdr:colOff>
      <xdr:row>67</xdr:row>
      <xdr:rowOff>110716</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5"/>
        <a:stretch>
          <a:fillRect/>
        </a:stretch>
      </xdr:blipFill>
      <xdr:spPr>
        <a:xfrm>
          <a:off x="3313043" y="10933044"/>
          <a:ext cx="2700131" cy="1543607"/>
        </a:xfrm>
        <a:prstGeom prst="rect">
          <a:avLst/>
        </a:prstGeom>
      </xdr:spPr>
    </xdr:pic>
    <xdr:clientData/>
  </xdr:twoCellAnchor>
  <xdr:twoCellAnchor editAs="oneCell">
    <xdr:from>
      <xdr:col>4</xdr:col>
      <xdr:colOff>654327</xdr:colOff>
      <xdr:row>52</xdr:row>
      <xdr:rowOff>99391</xdr:rowOff>
    </xdr:from>
    <xdr:to>
      <xdr:col>7</xdr:col>
      <xdr:colOff>447193</xdr:colOff>
      <xdr:row>58</xdr:row>
      <xdr:rowOff>24847</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6"/>
        <a:stretch>
          <a:fillRect/>
        </a:stretch>
      </xdr:blipFill>
      <xdr:spPr>
        <a:xfrm>
          <a:off x="3371023" y="9856304"/>
          <a:ext cx="2327344" cy="969065"/>
        </a:xfrm>
        <a:prstGeom prst="rect">
          <a:avLst/>
        </a:prstGeom>
      </xdr:spPr>
    </xdr:pic>
    <xdr:clientData/>
  </xdr:twoCellAnchor>
  <xdr:twoCellAnchor editAs="oneCell">
    <xdr:from>
      <xdr:col>2</xdr:col>
      <xdr:colOff>745436</xdr:colOff>
      <xdr:row>71</xdr:row>
      <xdr:rowOff>99392</xdr:rowOff>
    </xdr:from>
    <xdr:to>
      <xdr:col>7</xdr:col>
      <xdr:colOff>57978</xdr:colOff>
      <xdr:row>78</xdr:row>
      <xdr:rowOff>57999</xdr:rowOff>
    </xdr:to>
    <xdr:pic>
      <xdr:nvPicPr>
        <xdr:cNvPr id="9" name="Pictur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7"/>
        <a:stretch>
          <a:fillRect/>
        </a:stretch>
      </xdr:blipFill>
      <xdr:spPr>
        <a:xfrm>
          <a:off x="1772479" y="13161066"/>
          <a:ext cx="3536673" cy="1176150"/>
        </a:xfrm>
        <a:prstGeom prst="rect">
          <a:avLst/>
        </a:prstGeom>
      </xdr:spPr>
    </xdr:pic>
    <xdr:clientData/>
  </xdr:twoCellAnchor>
  <xdr:twoCellAnchor editAs="oneCell">
    <xdr:from>
      <xdr:col>7</xdr:col>
      <xdr:colOff>496957</xdr:colOff>
      <xdr:row>71</xdr:row>
      <xdr:rowOff>82827</xdr:rowOff>
    </xdr:from>
    <xdr:to>
      <xdr:col>9</xdr:col>
      <xdr:colOff>745435</xdr:colOff>
      <xdr:row>78</xdr:row>
      <xdr:rowOff>53708</xdr:rowOff>
    </xdr:to>
    <xdr:pic>
      <xdr:nvPicPr>
        <xdr:cNvPr id="10" name="Picture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8"/>
        <a:stretch>
          <a:fillRect/>
        </a:stretch>
      </xdr:blipFill>
      <xdr:spPr>
        <a:xfrm>
          <a:off x="5748131" y="13144501"/>
          <a:ext cx="1938130" cy="1188424"/>
        </a:xfrm>
        <a:prstGeom prst="rect">
          <a:avLst/>
        </a:prstGeom>
      </xdr:spPr>
    </xdr:pic>
    <xdr:clientData/>
  </xdr:twoCellAnchor>
  <xdr:twoCellAnchor editAs="oneCell">
    <xdr:from>
      <xdr:col>2</xdr:col>
      <xdr:colOff>265043</xdr:colOff>
      <xdr:row>79</xdr:row>
      <xdr:rowOff>1</xdr:rowOff>
    </xdr:from>
    <xdr:to>
      <xdr:col>5</xdr:col>
      <xdr:colOff>704021</xdr:colOff>
      <xdr:row>83</xdr:row>
      <xdr:rowOff>64914</xdr:rowOff>
    </xdr:to>
    <xdr:pic>
      <xdr:nvPicPr>
        <xdr:cNvPr id="11" name="Picture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9"/>
        <a:stretch>
          <a:fillRect/>
        </a:stretch>
      </xdr:blipFill>
      <xdr:spPr>
        <a:xfrm>
          <a:off x="1292086" y="14453153"/>
          <a:ext cx="2973457" cy="7606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362648</xdr:colOff>
      <xdr:row>27</xdr:row>
      <xdr:rowOff>68255</xdr:rowOff>
    </xdr:from>
    <xdr:to>
      <xdr:col>18</xdr:col>
      <xdr:colOff>453570</xdr:colOff>
      <xdr:row>46</xdr:row>
      <xdr:rowOff>166311</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30239</xdr:colOff>
      <xdr:row>34</xdr:row>
      <xdr:rowOff>15119</xdr:rowOff>
    </xdr:from>
    <xdr:to>
      <xdr:col>11</xdr:col>
      <xdr:colOff>19292</xdr:colOff>
      <xdr:row>44</xdr:row>
      <xdr:rowOff>52916</xdr:rowOff>
    </xdr:to>
    <xdr:pic>
      <xdr:nvPicPr>
        <xdr:cNvPr id="8" name="Picture 7">
          <a:extLst>
            <a:ext uri="{FF2B5EF4-FFF2-40B4-BE49-F238E27FC236}">
              <a16:creationId xmlns:a16="http://schemas.microsoft.com/office/drawing/2014/main" id="{C12D50C2-67AB-7274-6523-767E815AD9B2}"/>
            </a:ext>
          </a:extLst>
        </xdr:cNvPr>
        <xdr:cNvPicPr>
          <a:picLocks noChangeAspect="1"/>
        </xdr:cNvPicPr>
      </xdr:nvPicPr>
      <xdr:blipFill>
        <a:blip xmlns:r="http://schemas.openxmlformats.org/officeDocument/2006/relationships" r:embed="rId2"/>
        <a:stretch>
          <a:fillRect/>
        </a:stretch>
      </xdr:blipFill>
      <xdr:spPr>
        <a:xfrm>
          <a:off x="4104822" y="6470952"/>
          <a:ext cx="3020422" cy="1625297"/>
        </a:xfrm>
        <a:prstGeom prst="rect">
          <a:avLst/>
        </a:prstGeom>
      </xdr:spPr>
    </xdr:pic>
    <xdr:clientData/>
  </xdr:twoCellAnchor>
  <xdr:twoCellAnchor editAs="oneCell">
    <xdr:from>
      <xdr:col>11</xdr:col>
      <xdr:colOff>128511</xdr:colOff>
      <xdr:row>22</xdr:row>
      <xdr:rowOff>37798</xdr:rowOff>
    </xdr:from>
    <xdr:to>
      <xdr:col>13</xdr:col>
      <xdr:colOff>255407</xdr:colOff>
      <xdr:row>27</xdr:row>
      <xdr:rowOff>45357</xdr:rowOff>
    </xdr:to>
    <xdr:pic>
      <xdr:nvPicPr>
        <xdr:cNvPr id="9" name="Picture 8">
          <a:extLst>
            <a:ext uri="{FF2B5EF4-FFF2-40B4-BE49-F238E27FC236}">
              <a16:creationId xmlns:a16="http://schemas.microsoft.com/office/drawing/2014/main" id="{F4EC3007-D3D1-2A65-A3ED-00C7D8CFF54E}"/>
            </a:ext>
          </a:extLst>
        </xdr:cNvPr>
        <xdr:cNvPicPr>
          <a:picLocks noChangeAspect="1"/>
        </xdr:cNvPicPr>
      </xdr:nvPicPr>
      <xdr:blipFill>
        <a:blip xmlns:r="http://schemas.openxmlformats.org/officeDocument/2006/relationships" r:embed="rId3"/>
        <a:stretch>
          <a:fillRect/>
        </a:stretch>
      </xdr:blipFill>
      <xdr:spPr>
        <a:xfrm>
          <a:off x="7234463" y="4520596"/>
          <a:ext cx="1699277" cy="839106"/>
        </a:xfrm>
        <a:prstGeom prst="rect">
          <a:avLst/>
        </a:prstGeom>
      </xdr:spPr>
    </xdr:pic>
    <xdr:clientData/>
  </xdr:twoCellAnchor>
  <xdr:twoCellAnchor>
    <xdr:from>
      <xdr:col>10</xdr:col>
      <xdr:colOff>839108</xdr:colOff>
      <xdr:row>47</xdr:row>
      <xdr:rowOff>90714</xdr:rowOff>
    </xdr:from>
    <xdr:to>
      <xdr:col>15</xdr:col>
      <xdr:colOff>807358</xdr:colOff>
      <xdr:row>64</xdr:row>
      <xdr:rowOff>6652</xdr:rowOff>
    </xdr:to>
    <xdr:graphicFrame macro="">
      <xdr:nvGraphicFramePr>
        <xdr:cNvPr id="11" name="Chart 10">
          <a:extLst>
            <a:ext uri="{FF2B5EF4-FFF2-40B4-BE49-F238E27FC236}">
              <a16:creationId xmlns:a16="http://schemas.microsoft.com/office/drawing/2014/main" id="{2C239DFA-8260-4B3A-BA92-3DC3050C1B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119061</xdr:colOff>
      <xdr:row>5</xdr:row>
      <xdr:rowOff>23811</xdr:rowOff>
    </xdr:from>
    <xdr:to>
      <xdr:col>18</xdr:col>
      <xdr:colOff>285750</xdr:colOff>
      <xdr:row>21</xdr:row>
      <xdr:rowOff>35719</xdr:rowOff>
    </xdr:to>
    <xdr:graphicFrame macro="">
      <xdr:nvGraphicFramePr>
        <xdr:cNvPr id="3" name="Chart 2">
          <a:extLst>
            <a:ext uri="{FF2B5EF4-FFF2-40B4-BE49-F238E27FC236}">
              <a16:creationId xmlns:a16="http://schemas.microsoft.com/office/drawing/2014/main" id="{3C7D8528-9AE4-65E2-3A0E-A9067D3F32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0</xdr:colOff>
      <xdr:row>43</xdr:row>
      <xdr:rowOff>0</xdr:rowOff>
    </xdr:from>
    <xdr:to>
      <xdr:col>11</xdr:col>
      <xdr:colOff>350520</xdr:colOff>
      <xdr:row>58</xdr:row>
      <xdr:rowOff>0</xdr:rowOff>
    </xdr:to>
    <xdr:graphicFrame macro="">
      <xdr:nvGraphicFramePr>
        <xdr:cNvPr id="2" name="Diagram 2">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30</xdr:row>
          <xdr:rowOff>0</xdr:rowOff>
        </xdr:from>
        <xdr:to>
          <xdr:col>4</xdr:col>
          <xdr:colOff>91440</xdr:colOff>
          <xdr:row>30</xdr:row>
          <xdr:rowOff>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5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249382</xdr:colOff>
          <xdr:row>30</xdr:row>
          <xdr:rowOff>0</xdr:rowOff>
        </xdr:from>
        <xdr:to>
          <xdr:col>6</xdr:col>
          <xdr:colOff>349135</xdr:colOff>
          <xdr:row>30</xdr:row>
          <xdr:rowOff>0</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00000000-0008-0000-0500-000002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0</xdr:colOff>
          <xdr:row>30</xdr:row>
          <xdr:rowOff>0</xdr:rowOff>
        </xdr:from>
        <xdr:to>
          <xdr:col>10</xdr:col>
          <xdr:colOff>0</xdr:colOff>
          <xdr:row>30</xdr:row>
          <xdr:rowOff>0</xdr:rowOff>
        </xdr:to>
        <xdr:sp macro="" textlink="">
          <xdr:nvSpPr>
            <xdr:cNvPr id="10243" name="Object 3" hidden="1">
              <a:extLst>
                <a:ext uri="{63B3BB69-23CF-44E3-9099-C40C66FF867C}">
                  <a14:compatExt spid="_x0000_s10243"/>
                </a:ext>
                <a:ext uri="{FF2B5EF4-FFF2-40B4-BE49-F238E27FC236}">
                  <a16:creationId xmlns:a16="http://schemas.microsoft.com/office/drawing/2014/main" id="{00000000-0008-0000-0500-000003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0</xdr:colOff>
          <xdr:row>30</xdr:row>
          <xdr:rowOff>0</xdr:rowOff>
        </xdr:from>
        <xdr:to>
          <xdr:col>10</xdr:col>
          <xdr:colOff>0</xdr:colOff>
          <xdr:row>30</xdr:row>
          <xdr:rowOff>0</xdr:rowOff>
        </xdr:to>
        <xdr:sp macro="" textlink="">
          <xdr:nvSpPr>
            <xdr:cNvPr id="10244" name="Object 4" hidden="1">
              <a:extLst>
                <a:ext uri="{63B3BB69-23CF-44E3-9099-C40C66FF867C}">
                  <a14:compatExt spid="_x0000_s10244"/>
                </a:ext>
                <a:ext uri="{FF2B5EF4-FFF2-40B4-BE49-F238E27FC236}">
                  <a16:creationId xmlns:a16="http://schemas.microsoft.com/office/drawing/2014/main" id="{00000000-0008-0000-0500-000004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0</xdr:colOff>
          <xdr:row>30</xdr:row>
          <xdr:rowOff>0</xdr:rowOff>
        </xdr:from>
        <xdr:to>
          <xdr:col>10</xdr:col>
          <xdr:colOff>0</xdr:colOff>
          <xdr:row>30</xdr:row>
          <xdr:rowOff>0</xdr:rowOff>
        </xdr:to>
        <xdr:sp macro="" textlink="">
          <xdr:nvSpPr>
            <xdr:cNvPr id="10245" name="Object 5" hidden="1">
              <a:extLst>
                <a:ext uri="{63B3BB69-23CF-44E3-9099-C40C66FF867C}">
                  <a14:compatExt spid="_x0000_s10245"/>
                </a:ext>
                <a:ext uri="{FF2B5EF4-FFF2-40B4-BE49-F238E27FC236}">
                  <a16:creationId xmlns:a16="http://schemas.microsoft.com/office/drawing/2014/main" id="{00000000-0008-0000-0500-000005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30</xdr:row>
          <xdr:rowOff>0</xdr:rowOff>
        </xdr:from>
        <xdr:to>
          <xdr:col>8</xdr:col>
          <xdr:colOff>0</xdr:colOff>
          <xdr:row>30</xdr:row>
          <xdr:rowOff>0</xdr:rowOff>
        </xdr:to>
        <xdr:sp macro="" textlink="">
          <xdr:nvSpPr>
            <xdr:cNvPr id="10246" name="Object 6" hidden="1">
              <a:extLst>
                <a:ext uri="{63B3BB69-23CF-44E3-9099-C40C66FF867C}">
                  <a14:compatExt spid="_x0000_s10246"/>
                </a:ext>
                <a:ext uri="{FF2B5EF4-FFF2-40B4-BE49-F238E27FC236}">
                  <a16:creationId xmlns:a16="http://schemas.microsoft.com/office/drawing/2014/main" id="{00000000-0008-0000-0500-000006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30</xdr:row>
          <xdr:rowOff>0</xdr:rowOff>
        </xdr:from>
        <xdr:to>
          <xdr:col>8</xdr:col>
          <xdr:colOff>0</xdr:colOff>
          <xdr:row>30</xdr:row>
          <xdr:rowOff>0</xdr:rowOff>
        </xdr:to>
        <xdr:sp macro="" textlink="">
          <xdr:nvSpPr>
            <xdr:cNvPr id="10247" name="Object 7" hidden="1">
              <a:extLst>
                <a:ext uri="{63B3BB69-23CF-44E3-9099-C40C66FF867C}">
                  <a14:compatExt spid="_x0000_s10247"/>
                </a:ext>
                <a:ext uri="{FF2B5EF4-FFF2-40B4-BE49-F238E27FC236}">
                  <a16:creationId xmlns:a16="http://schemas.microsoft.com/office/drawing/2014/main" id="{00000000-0008-0000-0500-000007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30</xdr:row>
          <xdr:rowOff>0</xdr:rowOff>
        </xdr:from>
        <xdr:to>
          <xdr:col>8</xdr:col>
          <xdr:colOff>0</xdr:colOff>
          <xdr:row>30</xdr:row>
          <xdr:rowOff>0</xdr:rowOff>
        </xdr:to>
        <xdr:sp macro="" textlink="">
          <xdr:nvSpPr>
            <xdr:cNvPr id="10248" name="Object 8" hidden="1">
              <a:extLst>
                <a:ext uri="{63B3BB69-23CF-44E3-9099-C40C66FF867C}">
                  <a14:compatExt spid="_x0000_s10248"/>
                </a:ext>
                <a:ext uri="{FF2B5EF4-FFF2-40B4-BE49-F238E27FC236}">
                  <a16:creationId xmlns:a16="http://schemas.microsoft.com/office/drawing/2014/main" id="{00000000-0008-0000-0500-000008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0</xdr:colOff>
          <xdr:row>30</xdr:row>
          <xdr:rowOff>0</xdr:rowOff>
        </xdr:from>
        <xdr:to>
          <xdr:col>10</xdr:col>
          <xdr:colOff>0</xdr:colOff>
          <xdr:row>30</xdr:row>
          <xdr:rowOff>0</xdr:rowOff>
        </xdr:to>
        <xdr:sp macro="" textlink="">
          <xdr:nvSpPr>
            <xdr:cNvPr id="10249" name="Object 9" hidden="1">
              <a:extLst>
                <a:ext uri="{63B3BB69-23CF-44E3-9099-C40C66FF867C}">
                  <a14:compatExt spid="_x0000_s10249"/>
                </a:ext>
                <a:ext uri="{FF2B5EF4-FFF2-40B4-BE49-F238E27FC236}">
                  <a16:creationId xmlns:a16="http://schemas.microsoft.com/office/drawing/2014/main" id="{00000000-0008-0000-0500-000009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0</xdr:colOff>
          <xdr:row>30</xdr:row>
          <xdr:rowOff>0</xdr:rowOff>
        </xdr:from>
        <xdr:to>
          <xdr:col>10</xdr:col>
          <xdr:colOff>0</xdr:colOff>
          <xdr:row>30</xdr:row>
          <xdr:rowOff>0</xdr:rowOff>
        </xdr:to>
        <xdr:sp macro="" textlink="">
          <xdr:nvSpPr>
            <xdr:cNvPr id="10250" name="Object 10" hidden="1">
              <a:extLst>
                <a:ext uri="{63B3BB69-23CF-44E3-9099-C40C66FF867C}">
                  <a14:compatExt spid="_x0000_s10250"/>
                </a:ext>
                <a:ext uri="{FF2B5EF4-FFF2-40B4-BE49-F238E27FC236}">
                  <a16:creationId xmlns:a16="http://schemas.microsoft.com/office/drawing/2014/main" id="{00000000-0008-0000-0500-00000A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0</xdr:colOff>
      <xdr:row>21</xdr:row>
      <xdr:rowOff>0</xdr:rowOff>
    </xdr:from>
    <xdr:to>
      <xdr:col>3</xdr:col>
      <xdr:colOff>0</xdr:colOff>
      <xdr:row>21</xdr:row>
      <xdr:rowOff>0</xdr:rowOff>
    </xdr:to>
    <xdr:pic>
      <xdr:nvPicPr>
        <xdr:cNvPr id="2" name="Picture 42">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lum bright="100000"/>
        </a:blip>
        <a:srcRect/>
        <a:stretch>
          <a:fillRect/>
        </a:stretch>
      </xdr:blipFill>
      <xdr:spPr bwMode="auto">
        <a:xfrm>
          <a:off x="1905000" y="4286250"/>
          <a:ext cx="0" cy="0"/>
        </a:xfrm>
        <a:prstGeom prst="rect">
          <a:avLst/>
        </a:prstGeom>
        <a:solidFill>
          <a:srgbClr val="808080"/>
        </a:solidFill>
        <a:ln w="9525">
          <a:noFill/>
          <a:miter lim="800000"/>
          <a:headEnd/>
          <a:tailEnd/>
        </a:ln>
      </xdr:spPr>
    </xdr:pic>
    <xdr:clientData/>
  </xdr:twoCellAnchor>
  <mc:AlternateContent xmlns:mc="http://schemas.openxmlformats.org/markup-compatibility/2006">
    <mc:Choice xmlns:a14="http://schemas.microsoft.com/office/drawing/2010/main" Requires="a14">
      <xdr:twoCellAnchor>
        <xdr:from>
          <xdr:col>8</xdr:col>
          <xdr:colOff>0</xdr:colOff>
          <xdr:row>43</xdr:row>
          <xdr:rowOff>0</xdr:rowOff>
        </xdr:from>
        <xdr:to>
          <xdr:col>8</xdr:col>
          <xdr:colOff>91440</xdr:colOff>
          <xdr:row>44</xdr:row>
          <xdr:rowOff>0</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600-00000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44</xdr:row>
          <xdr:rowOff>0</xdr:rowOff>
        </xdr:from>
        <xdr:to>
          <xdr:col>8</xdr:col>
          <xdr:colOff>91440</xdr:colOff>
          <xdr:row>45</xdr:row>
          <xdr:rowOff>24938</xdr:rowOff>
        </xdr:to>
        <xdr:sp macro="" textlink="">
          <xdr:nvSpPr>
            <xdr:cNvPr id="11266" name="Object 2" hidden="1">
              <a:extLst>
                <a:ext uri="{63B3BB69-23CF-44E3-9099-C40C66FF867C}">
                  <a14:compatExt spid="_x0000_s11266"/>
                </a:ext>
                <a:ext uri="{FF2B5EF4-FFF2-40B4-BE49-F238E27FC236}">
                  <a16:creationId xmlns:a16="http://schemas.microsoft.com/office/drawing/2014/main" id="{00000000-0008-0000-0600-000002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21</xdr:row>
          <xdr:rowOff>0</xdr:rowOff>
        </xdr:from>
        <xdr:to>
          <xdr:col>8</xdr:col>
          <xdr:colOff>0</xdr:colOff>
          <xdr:row>21</xdr:row>
          <xdr:rowOff>0</xdr:rowOff>
        </xdr:to>
        <xdr:sp macro="" textlink="">
          <xdr:nvSpPr>
            <xdr:cNvPr id="11267" name="Object 3" hidden="1">
              <a:extLst>
                <a:ext uri="{63B3BB69-23CF-44E3-9099-C40C66FF867C}">
                  <a14:compatExt spid="_x0000_s11267"/>
                </a:ext>
                <a:ext uri="{FF2B5EF4-FFF2-40B4-BE49-F238E27FC236}">
                  <a16:creationId xmlns:a16="http://schemas.microsoft.com/office/drawing/2014/main" id="{00000000-0008-0000-0600-000003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21</xdr:row>
          <xdr:rowOff>0</xdr:rowOff>
        </xdr:from>
        <xdr:to>
          <xdr:col>8</xdr:col>
          <xdr:colOff>0</xdr:colOff>
          <xdr:row>21</xdr:row>
          <xdr:rowOff>0</xdr:rowOff>
        </xdr:to>
        <xdr:sp macro="" textlink="">
          <xdr:nvSpPr>
            <xdr:cNvPr id="11268" name="Object 4" hidden="1">
              <a:extLst>
                <a:ext uri="{63B3BB69-23CF-44E3-9099-C40C66FF867C}">
                  <a14:compatExt spid="_x0000_s11268"/>
                </a:ext>
                <a:ext uri="{FF2B5EF4-FFF2-40B4-BE49-F238E27FC236}">
                  <a16:creationId xmlns:a16="http://schemas.microsoft.com/office/drawing/2014/main" id="{00000000-0008-0000-0600-000004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108065</xdr:colOff>
          <xdr:row>21</xdr:row>
          <xdr:rowOff>0</xdr:rowOff>
        </xdr:from>
        <xdr:to>
          <xdr:col>1</xdr:col>
          <xdr:colOff>249382</xdr:colOff>
          <xdr:row>21</xdr:row>
          <xdr:rowOff>0</xdr:rowOff>
        </xdr:to>
        <xdr:sp macro="" textlink="">
          <xdr:nvSpPr>
            <xdr:cNvPr id="11269" name="Object 5" hidden="1">
              <a:extLst>
                <a:ext uri="{63B3BB69-23CF-44E3-9099-C40C66FF867C}">
                  <a14:compatExt spid="_x0000_s11269"/>
                </a:ext>
                <a:ext uri="{FF2B5EF4-FFF2-40B4-BE49-F238E27FC236}">
                  <a16:creationId xmlns:a16="http://schemas.microsoft.com/office/drawing/2014/main" id="{00000000-0008-0000-0600-0000052C0000}"/>
                </a:ext>
              </a:extLst>
            </xdr:cNvPr>
            <xdr:cNvSpPr/>
          </xdr:nvSpPr>
          <xdr:spPr bwMode="auto">
            <a:xfrm>
              <a:off x="0" y="0"/>
              <a:ext cx="0" cy="0"/>
            </a:xfrm>
            <a:prstGeom prst="rect">
              <a:avLst/>
            </a:prstGeom>
            <a:solidFill>
              <a:srgbClr val="808080" mc:Ignorable="a14" a14:legacySpreadsheetColorIndex="23"/>
            </a:solidFill>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116378</xdr:colOff>
          <xdr:row>21</xdr:row>
          <xdr:rowOff>0</xdr:rowOff>
        </xdr:from>
        <xdr:to>
          <xdr:col>1</xdr:col>
          <xdr:colOff>199505</xdr:colOff>
          <xdr:row>21</xdr:row>
          <xdr:rowOff>0</xdr:rowOff>
        </xdr:to>
        <xdr:sp macro="" textlink="">
          <xdr:nvSpPr>
            <xdr:cNvPr id="11270" name="Object 6" hidden="1">
              <a:extLst>
                <a:ext uri="{63B3BB69-23CF-44E3-9099-C40C66FF867C}">
                  <a14:compatExt spid="_x0000_s11270"/>
                </a:ext>
                <a:ext uri="{FF2B5EF4-FFF2-40B4-BE49-F238E27FC236}">
                  <a16:creationId xmlns:a16="http://schemas.microsoft.com/office/drawing/2014/main" id="{00000000-0008-0000-0600-0000062C0000}"/>
                </a:ext>
              </a:extLst>
            </xdr:cNvPr>
            <xdr:cNvSpPr/>
          </xdr:nvSpPr>
          <xdr:spPr bwMode="auto">
            <a:xfrm>
              <a:off x="0" y="0"/>
              <a:ext cx="0" cy="0"/>
            </a:xfrm>
            <a:prstGeom prst="rect">
              <a:avLst/>
            </a:prstGeom>
            <a:solidFill>
              <a:srgbClr val="808080" mc:Ignorable="a14" a14:legacySpreadsheetColorIndex="23"/>
            </a:solidFill>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108065</xdr:colOff>
          <xdr:row>21</xdr:row>
          <xdr:rowOff>0</xdr:rowOff>
        </xdr:from>
        <xdr:to>
          <xdr:col>1</xdr:col>
          <xdr:colOff>207818</xdr:colOff>
          <xdr:row>21</xdr:row>
          <xdr:rowOff>0</xdr:rowOff>
        </xdr:to>
        <xdr:sp macro="" textlink="">
          <xdr:nvSpPr>
            <xdr:cNvPr id="11271" name="Object 7" hidden="1">
              <a:extLst>
                <a:ext uri="{63B3BB69-23CF-44E3-9099-C40C66FF867C}">
                  <a14:compatExt spid="_x0000_s11271"/>
                </a:ext>
                <a:ext uri="{FF2B5EF4-FFF2-40B4-BE49-F238E27FC236}">
                  <a16:creationId xmlns:a16="http://schemas.microsoft.com/office/drawing/2014/main" id="{00000000-0008-0000-0600-0000072C0000}"/>
                </a:ext>
              </a:extLst>
            </xdr:cNvPr>
            <xdr:cNvSpPr/>
          </xdr:nvSpPr>
          <xdr:spPr bwMode="auto">
            <a:xfrm>
              <a:off x="0" y="0"/>
              <a:ext cx="0" cy="0"/>
            </a:xfrm>
            <a:prstGeom prst="rect">
              <a:avLst/>
            </a:prstGeom>
            <a:solidFill>
              <a:srgbClr val="808080"/>
            </a:solidFill>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108065</xdr:colOff>
          <xdr:row>21</xdr:row>
          <xdr:rowOff>0</xdr:rowOff>
        </xdr:from>
        <xdr:to>
          <xdr:col>1</xdr:col>
          <xdr:colOff>207818</xdr:colOff>
          <xdr:row>21</xdr:row>
          <xdr:rowOff>0</xdr:rowOff>
        </xdr:to>
        <xdr:sp macro="" textlink="">
          <xdr:nvSpPr>
            <xdr:cNvPr id="11272" name="Object 8" hidden="1">
              <a:extLst>
                <a:ext uri="{63B3BB69-23CF-44E3-9099-C40C66FF867C}">
                  <a14:compatExt spid="_x0000_s11272"/>
                </a:ext>
                <a:ext uri="{FF2B5EF4-FFF2-40B4-BE49-F238E27FC236}">
                  <a16:creationId xmlns:a16="http://schemas.microsoft.com/office/drawing/2014/main" id="{00000000-0008-0000-0600-0000082C0000}"/>
                </a:ext>
              </a:extLst>
            </xdr:cNvPr>
            <xdr:cNvSpPr/>
          </xdr:nvSpPr>
          <xdr:spPr bwMode="auto">
            <a:xfrm>
              <a:off x="0" y="0"/>
              <a:ext cx="0" cy="0"/>
            </a:xfrm>
            <a:prstGeom prst="rect">
              <a:avLst/>
            </a:prstGeom>
            <a:solidFill>
              <a:srgbClr val="808080"/>
            </a:solidFill>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108065</xdr:colOff>
          <xdr:row>21</xdr:row>
          <xdr:rowOff>0</xdr:rowOff>
        </xdr:from>
        <xdr:to>
          <xdr:col>1</xdr:col>
          <xdr:colOff>207818</xdr:colOff>
          <xdr:row>21</xdr:row>
          <xdr:rowOff>0</xdr:rowOff>
        </xdr:to>
        <xdr:sp macro="" textlink="">
          <xdr:nvSpPr>
            <xdr:cNvPr id="11273" name="Object 9" hidden="1">
              <a:extLst>
                <a:ext uri="{63B3BB69-23CF-44E3-9099-C40C66FF867C}">
                  <a14:compatExt spid="_x0000_s11273"/>
                </a:ext>
                <a:ext uri="{FF2B5EF4-FFF2-40B4-BE49-F238E27FC236}">
                  <a16:creationId xmlns:a16="http://schemas.microsoft.com/office/drawing/2014/main" id="{00000000-0008-0000-0600-0000092C0000}"/>
                </a:ext>
              </a:extLst>
            </xdr:cNvPr>
            <xdr:cNvSpPr/>
          </xdr:nvSpPr>
          <xdr:spPr bwMode="auto">
            <a:xfrm>
              <a:off x="0" y="0"/>
              <a:ext cx="0" cy="0"/>
            </a:xfrm>
            <a:prstGeom prst="rect">
              <a:avLst/>
            </a:prstGeom>
            <a:solidFill>
              <a:srgbClr val="808080"/>
            </a:solidFill>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108065</xdr:colOff>
          <xdr:row>21</xdr:row>
          <xdr:rowOff>0</xdr:rowOff>
        </xdr:from>
        <xdr:to>
          <xdr:col>1</xdr:col>
          <xdr:colOff>216131</xdr:colOff>
          <xdr:row>21</xdr:row>
          <xdr:rowOff>0</xdr:rowOff>
        </xdr:to>
        <xdr:sp macro="" textlink="">
          <xdr:nvSpPr>
            <xdr:cNvPr id="11274" name="Object 10" hidden="1">
              <a:extLst>
                <a:ext uri="{63B3BB69-23CF-44E3-9099-C40C66FF867C}">
                  <a14:compatExt spid="_x0000_s11274"/>
                </a:ext>
                <a:ext uri="{FF2B5EF4-FFF2-40B4-BE49-F238E27FC236}">
                  <a16:creationId xmlns:a16="http://schemas.microsoft.com/office/drawing/2014/main" id="{00000000-0008-0000-0600-00000A2C0000}"/>
                </a:ext>
              </a:extLst>
            </xdr:cNvPr>
            <xdr:cNvSpPr/>
          </xdr:nvSpPr>
          <xdr:spPr bwMode="auto">
            <a:xfrm>
              <a:off x="0" y="0"/>
              <a:ext cx="0" cy="0"/>
            </a:xfrm>
            <a:prstGeom prst="rect">
              <a:avLst/>
            </a:prstGeom>
            <a:solidFill>
              <a:srgbClr val="808080"/>
            </a:solidFill>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xdr:row>
          <xdr:rowOff>0</xdr:rowOff>
        </xdr:from>
        <xdr:to>
          <xdr:col>3</xdr:col>
          <xdr:colOff>0</xdr:colOff>
          <xdr:row>21</xdr:row>
          <xdr:rowOff>0</xdr:rowOff>
        </xdr:to>
        <xdr:sp macro="" textlink="">
          <xdr:nvSpPr>
            <xdr:cNvPr id="11275" name="Object 11" hidden="1">
              <a:extLst>
                <a:ext uri="{63B3BB69-23CF-44E3-9099-C40C66FF867C}">
                  <a14:compatExt spid="_x0000_s11275"/>
                </a:ext>
                <a:ext uri="{FF2B5EF4-FFF2-40B4-BE49-F238E27FC236}">
                  <a16:creationId xmlns:a16="http://schemas.microsoft.com/office/drawing/2014/main" id="{00000000-0008-0000-0600-00000B2C0000}"/>
                </a:ext>
              </a:extLst>
            </xdr:cNvPr>
            <xdr:cNvSpPr/>
          </xdr:nvSpPr>
          <xdr:spPr bwMode="auto">
            <a:xfrm>
              <a:off x="0" y="0"/>
              <a:ext cx="0" cy="0"/>
            </a:xfrm>
            <a:prstGeom prst="rect">
              <a:avLst/>
            </a:prstGeom>
            <a:solidFill>
              <a:srgbClr val="808080"/>
            </a:solidFill>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xdr:row>
          <xdr:rowOff>0</xdr:rowOff>
        </xdr:from>
        <xdr:to>
          <xdr:col>3</xdr:col>
          <xdr:colOff>0</xdr:colOff>
          <xdr:row>21</xdr:row>
          <xdr:rowOff>0</xdr:rowOff>
        </xdr:to>
        <xdr:sp macro="" textlink="">
          <xdr:nvSpPr>
            <xdr:cNvPr id="11276" name="Object 12" hidden="1">
              <a:extLst>
                <a:ext uri="{63B3BB69-23CF-44E3-9099-C40C66FF867C}">
                  <a14:compatExt spid="_x0000_s11276"/>
                </a:ext>
                <a:ext uri="{FF2B5EF4-FFF2-40B4-BE49-F238E27FC236}">
                  <a16:creationId xmlns:a16="http://schemas.microsoft.com/office/drawing/2014/main" id="{00000000-0008-0000-0600-00000C2C0000}"/>
                </a:ext>
              </a:extLst>
            </xdr:cNvPr>
            <xdr:cNvSpPr/>
          </xdr:nvSpPr>
          <xdr:spPr bwMode="auto">
            <a:xfrm>
              <a:off x="0" y="0"/>
              <a:ext cx="0" cy="0"/>
            </a:xfrm>
            <a:prstGeom prst="rect">
              <a:avLst/>
            </a:prstGeom>
            <a:solidFill>
              <a:srgbClr val="808080"/>
            </a:solidFill>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xdr:row>
          <xdr:rowOff>0</xdr:rowOff>
        </xdr:from>
        <xdr:to>
          <xdr:col>3</xdr:col>
          <xdr:colOff>0</xdr:colOff>
          <xdr:row>21</xdr:row>
          <xdr:rowOff>0</xdr:rowOff>
        </xdr:to>
        <xdr:sp macro="" textlink="">
          <xdr:nvSpPr>
            <xdr:cNvPr id="11277" name="Object 13" hidden="1">
              <a:extLst>
                <a:ext uri="{63B3BB69-23CF-44E3-9099-C40C66FF867C}">
                  <a14:compatExt spid="_x0000_s11277"/>
                </a:ext>
                <a:ext uri="{FF2B5EF4-FFF2-40B4-BE49-F238E27FC236}">
                  <a16:creationId xmlns:a16="http://schemas.microsoft.com/office/drawing/2014/main" id="{00000000-0008-0000-0600-00000D2C0000}"/>
                </a:ext>
              </a:extLst>
            </xdr:cNvPr>
            <xdr:cNvSpPr/>
          </xdr:nvSpPr>
          <xdr:spPr bwMode="auto">
            <a:xfrm>
              <a:off x="0" y="0"/>
              <a:ext cx="0" cy="0"/>
            </a:xfrm>
            <a:prstGeom prst="rect">
              <a:avLst/>
            </a:prstGeom>
            <a:solidFill>
              <a:srgbClr val="808080"/>
            </a:solidFill>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21</xdr:row>
          <xdr:rowOff>0</xdr:rowOff>
        </xdr:from>
        <xdr:to>
          <xdr:col>8</xdr:col>
          <xdr:colOff>0</xdr:colOff>
          <xdr:row>21</xdr:row>
          <xdr:rowOff>0</xdr:rowOff>
        </xdr:to>
        <xdr:sp macro="" textlink="">
          <xdr:nvSpPr>
            <xdr:cNvPr id="11278" name="Object 14" hidden="1">
              <a:extLst>
                <a:ext uri="{63B3BB69-23CF-44E3-9099-C40C66FF867C}">
                  <a14:compatExt spid="_x0000_s11278"/>
                </a:ext>
                <a:ext uri="{FF2B5EF4-FFF2-40B4-BE49-F238E27FC236}">
                  <a16:creationId xmlns:a16="http://schemas.microsoft.com/office/drawing/2014/main" id="{00000000-0008-0000-0600-00000E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21</xdr:row>
          <xdr:rowOff>0</xdr:rowOff>
        </xdr:from>
        <xdr:to>
          <xdr:col>8</xdr:col>
          <xdr:colOff>0</xdr:colOff>
          <xdr:row>21</xdr:row>
          <xdr:rowOff>0</xdr:rowOff>
        </xdr:to>
        <xdr:sp macro="" textlink="">
          <xdr:nvSpPr>
            <xdr:cNvPr id="11279" name="Object 15" hidden="1">
              <a:extLst>
                <a:ext uri="{63B3BB69-23CF-44E3-9099-C40C66FF867C}">
                  <a14:compatExt spid="_x0000_s11279"/>
                </a:ext>
                <a:ext uri="{FF2B5EF4-FFF2-40B4-BE49-F238E27FC236}">
                  <a16:creationId xmlns:a16="http://schemas.microsoft.com/office/drawing/2014/main" id="{00000000-0008-0000-0600-00000F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21</xdr:row>
          <xdr:rowOff>0</xdr:rowOff>
        </xdr:from>
        <xdr:to>
          <xdr:col>8</xdr:col>
          <xdr:colOff>0</xdr:colOff>
          <xdr:row>21</xdr:row>
          <xdr:rowOff>0</xdr:rowOff>
        </xdr:to>
        <xdr:sp macro="" textlink="">
          <xdr:nvSpPr>
            <xdr:cNvPr id="11280" name="Object 16" hidden="1">
              <a:extLst>
                <a:ext uri="{63B3BB69-23CF-44E3-9099-C40C66FF867C}">
                  <a14:compatExt spid="_x0000_s11280"/>
                </a:ext>
                <a:ext uri="{FF2B5EF4-FFF2-40B4-BE49-F238E27FC236}">
                  <a16:creationId xmlns:a16="http://schemas.microsoft.com/office/drawing/2014/main" id="{00000000-0008-0000-0600-000010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21</xdr:row>
          <xdr:rowOff>0</xdr:rowOff>
        </xdr:from>
        <xdr:to>
          <xdr:col>6</xdr:col>
          <xdr:colOff>0</xdr:colOff>
          <xdr:row>21</xdr:row>
          <xdr:rowOff>0</xdr:rowOff>
        </xdr:to>
        <xdr:sp macro="" textlink="">
          <xdr:nvSpPr>
            <xdr:cNvPr id="11281" name="Object 17" hidden="1">
              <a:extLst>
                <a:ext uri="{63B3BB69-23CF-44E3-9099-C40C66FF867C}">
                  <a14:compatExt spid="_x0000_s11281"/>
                </a:ext>
                <a:ext uri="{FF2B5EF4-FFF2-40B4-BE49-F238E27FC236}">
                  <a16:creationId xmlns:a16="http://schemas.microsoft.com/office/drawing/2014/main" id="{00000000-0008-0000-0600-00001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21</xdr:row>
          <xdr:rowOff>0</xdr:rowOff>
        </xdr:from>
        <xdr:to>
          <xdr:col>6</xdr:col>
          <xdr:colOff>0</xdr:colOff>
          <xdr:row>21</xdr:row>
          <xdr:rowOff>0</xdr:rowOff>
        </xdr:to>
        <xdr:sp macro="" textlink="">
          <xdr:nvSpPr>
            <xdr:cNvPr id="11282" name="Object 18" hidden="1">
              <a:extLst>
                <a:ext uri="{63B3BB69-23CF-44E3-9099-C40C66FF867C}">
                  <a14:compatExt spid="_x0000_s11282"/>
                </a:ext>
                <a:ext uri="{FF2B5EF4-FFF2-40B4-BE49-F238E27FC236}">
                  <a16:creationId xmlns:a16="http://schemas.microsoft.com/office/drawing/2014/main" id="{00000000-0008-0000-0600-000012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21</xdr:row>
          <xdr:rowOff>0</xdr:rowOff>
        </xdr:from>
        <xdr:to>
          <xdr:col>8</xdr:col>
          <xdr:colOff>0</xdr:colOff>
          <xdr:row>21</xdr:row>
          <xdr:rowOff>0</xdr:rowOff>
        </xdr:to>
        <xdr:sp macro="" textlink="">
          <xdr:nvSpPr>
            <xdr:cNvPr id="11283" name="Object 19" hidden="1">
              <a:extLst>
                <a:ext uri="{63B3BB69-23CF-44E3-9099-C40C66FF867C}">
                  <a14:compatExt spid="_x0000_s11283"/>
                </a:ext>
                <a:ext uri="{FF2B5EF4-FFF2-40B4-BE49-F238E27FC236}">
                  <a16:creationId xmlns:a16="http://schemas.microsoft.com/office/drawing/2014/main" id="{00000000-0008-0000-0600-000013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21</xdr:row>
          <xdr:rowOff>0</xdr:rowOff>
        </xdr:from>
        <xdr:to>
          <xdr:col>8</xdr:col>
          <xdr:colOff>0</xdr:colOff>
          <xdr:row>21</xdr:row>
          <xdr:rowOff>0</xdr:rowOff>
        </xdr:to>
        <xdr:sp macro="" textlink="">
          <xdr:nvSpPr>
            <xdr:cNvPr id="11284" name="Object 20" hidden="1">
              <a:extLst>
                <a:ext uri="{63B3BB69-23CF-44E3-9099-C40C66FF867C}">
                  <a14:compatExt spid="_x0000_s11284"/>
                </a:ext>
                <a:ext uri="{FF2B5EF4-FFF2-40B4-BE49-F238E27FC236}">
                  <a16:creationId xmlns:a16="http://schemas.microsoft.com/office/drawing/2014/main" id="{00000000-0008-0000-0600-000014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3</xdr:col>
      <xdr:colOff>225505</xdr:colOff>
      <xdr:row>35</xdr:row>
      <xdr:rowOff>55123</xdr:rowOff>
    </xdr:from>
    <xdr:to>
      <xdr:col>7</xdr:col>
      <xdr:colOff>577764</xdr:colOff>
      <xdr:row>49</xdr:row>
      <xdr:rowOff>100225</xdr:rowOff>
    </xdr:to>
    <xdr:graphicFrame macro="">
      <xdr:nvGraphicFramePr>
        <xdr:cNvPr id="5" name="Chart 4">
          <a:extLst>
            <a:ext uri="{FF2B5EF4-FFF2-40B4-BE49-F238E27FC236}">
              <a16:creationId xmlns:a16="http://schemas.microsoft.com/office/drawing/2014/main" id="{D249F6AF-A96F-4534-9326-EF3EF1709A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48</xdr:row>
          <xdr:rowOff>0</xdr:rowOff>
        </xdr:from>
        <xdr:to>
          <xdr:col>4</xdr:col>
          <xdr:colOff>91440</xdr:colOff>
          <xdr:row>48</xdr:row>
          <xdr:rowOff>0</xdr:rowOff>
        </xdr:to>
        <xdr:sp macro="" textlink="">
          <xdr:nvSpPr>
            <xdr:cNvPr id="12289" name="Object 1" hidden="1">
              <a:extLst>
                <a:ext uri="{63B3BB69-23CF-44E3-9099-C40C66FF867C}">
                  <a14:compatExt spid="_x0000_s12289"/>
                </a:ext>
                <a:ext uri="{FF2B5EF4-FFF2-40B4-BE49-F238E27FC236}">
                  <a16:creationId xmlns:a16="http://schemas.microsoft.com/office/drawing/2014/main" id="{00000000-0008-0000-0700-0000013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48</xdr:row>
          <xdr:rowOff>0</xdr:rowOff>
        </xdr:from>
        <xdr:to>
          <xdr:col>4</xdr:col>
          <xdr:colOff>91440</xdr:colOff>
          <xdr:row>48</xdr:row>
          <xdr:rowOff>16625</xdr:rowOff>
        </xdr:to>
        <xdr:sp macro="" textlink="">
          <xdr:nvSpPr>
            <xdr:cNvPr id="12290" name="Object 2" hidden="1">
              <a:extLst>
                <a:ext uri="{63B3BB69-23CF-44E3-9099-C40C66FF867C}">
                  <a14:compatExt spid="_x0000_s12290"/>
                </a:ext>
                <a:ext uri="{FF2B5EF4-FFF2-40B4-BE49-F238E27FC236}">
                  <a16:creationId xmlns:a16="http://schemas.microsoft.com/office/drawing/2014/main" id="{00000000-0008-0000-0700-0000023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36</xdr:row>
          <xdr:rowOff>0</xdr:rowOff>
        </xdr:from>
        <xdr:to>
          <xdr:col>4</xdr:col>
          <xdr:colOff>91440</xdr:colOff>
          <xdr:row>36</xdr:row>
          <xdr:rowOff>0</xdr:rowOff>
        </xdr:to>
        <xdr:sp macro="" textlink="">
          <xdr:nvSpPr>
            <xdr:cNvPr id="12291" name="Object 3" hidden="1">
              <a:extLst>
                <a:ext uri="{63B3BB69-23CF-44E3-9099-C40C66FF867C}">
                  <a14:compatExt spid="_x0000_s12291"/>
                </a:ext>
                <a:ext uri="{FF2B5EF4-FFF2-40B4-BE49-F238E27FC236}">
                  <a16:creationId xmlns:a16="http://schemas.microsoft.com/office/drawing/2014/main" id="{00000000-0008-0000-0700-0000033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0</xdr:colOff>
          <xdr:row>36</xdr:row>
          <xdr:rowOff>0</xdr:rowOff>
        </xdr:from>
        <xdr:to>
          <xdr:col>9</xdr:col>
          <xdr:colOff>0</xdr:colOff>
          <xdr:row>36</xdr:row>
          <xdr:rowOff>0</xdr:rowOff>
        </xdr:to>
        <xdr:sp macro="" textlink="">
          <xdr:nvSpPr>
            <xdr:cNvPr id="12292" name="Object 4" hidden="1">
              <a:extLst>
                <a:ext uri="{63B3BB69-23CF-44E3-9099-C40C66FF867C}">
                  <a14:compatExt spid="_x0000_s12292"/>
                </a:ext>
                <a:ext uri="{FF2B5EF4-FFF2-40B4-BE49-F238E27FC236}">
                  <a16:creationId xmlns:a16="http://schemas.microsoft.com/office/drawing/2014/main" id="{00000000-0008-0000-0700-0000043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0</xdr:colOff>
          <xdr:row>36</xdr:row>
          <xdr:rowOff>0</xdr:rowOff>
        </xdr:from>
        <xdr:to>
          <xdr:col>9</xdr:col>
          <xdr:colOff>0</xdr:colOff>
          <xdr:row>36</xdr:row>
          <xdr:rowOff>0</xdr:rowOff>
        </xdr:to>
        <xdr:sp macro="" textlink="">
          <xdr:nvSpPr>
            <xdr:cNvPr id="12293" name="Object 5" hidden="1">
              <a:extLst>
                <a:ext uri="{63B3BB69-23CF-44E3-9099-C40C66FF867C}">
                  <a14:compatExt spid="_x0000_s12293"/>
                </a:ext>
                <a:ext uri="{FF2B5EF4-FFF2-40B4-BE49-F238E27FC236}">
                  <a16:creationId xmlns:a16="http://schemas.microsoft.com/office/drawing/2014/main" id="{00000000-0008-0000-0700-0000053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0</xdr:colOff>
          <xdr:row>36</xdr:row>
          <xdr:rowOff>0</xdr:rowOff>
        </xdr:from>
        <xdr:to>
          <xdr:col>9</xdr:col>
          <xdr:colOff>0</xdr:colOff>
          <xdr:row>36</xdr:row>
          <xdr:rowOff>0</xdr:rowOff>
        </xdr:to>
        <xdr:sp macro="" textlink="">
          <xdr:nvSpPr>
            <xdr:cNvPr id="12294" name="Object 6" hidden="1">
              <a:extLst>
                <a:ext uri="{63B3BB69-23CF-44E3-9099-C40C66FF867C}">
                  <a14:compatExt spid="_x0000_s12294"/>
                </a:ext>
                <a:ext uri="{FF2B5EF4-FFF2-40B4-BE49-F238E27FC236}">
                  <a16:creationId xmlns:a16="http://schemas.microsoft.com/office/drawing/2014/main" id="{00000000-0008-0000-0700-0000063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0</xdr:colOff>
          <xdr:row>36</xdr:row>
          <xdr:rowOff>0</xdr:rowOff>
        </xdr:from>
        <xdr:to>
          <xdr:col>9</xdr:col>
          <xdr:colOff>0</xdr:colOff>
          <xdr:row>36</xdr:row>
          <xdr:rowOff>0</xdr:rowOff>
        </xdr:to>
        <xdr:sp macro="" textlink="">
          <xdr:nvSpPr>
            <xdr:cNvPr id="12295" name="Object 7" hidden="1">
              <a:extLst>
                <a:ext uri="{63B3BB69-23CF-44E3-9099-C40C66FF867C}">
                  <a14:compatExt spid="_x0000_s12295"/>
                </a:ext>
                <a:ext uri="{FF2B5EF4-FFF2-40B4-BE49-F238E27FC236}">
                  <a16:creationId xmlns:a16="http://schemas.microsoft.com/office/drawing/2014/main" id="{00000000-0008-0000-0700-0000073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0</xdr:colOff>
          <xdr:row>36</xdr:row>
          <xdr:rowOff>0</xdr:rowOff>
        </xdr:from>
        <xdr:to>
          <xdr:col>9</xdr:col>
          <xdr:colOff>0</xdr:colOff>
          <xdr:row>36</xdr:row>
          <xdr:rowOff>0</xdr:rowOff>
        </xdr:to>
        <xdr:sp macro="" textlink="">
          <xdr:nvSpPr>
            <xdr:cNvPr id="12296" name="Object 8" hidden="1">
              <a:extLst>
                <a:ext uri="{63B3BB69-23CF-44E3-9099-C40C66FF867C}">
                  <a14:compatExt spid="_x0000_s12296"/>
                </a:ext>
                <a:ext uri="{FF2B5EF4-FFF2-40B4-BE49-F238E27FC236}">
                  <a16:creationId xmlns:a16="http://schemas.microsoft.com/office/drawing/2014/main" id="{00000000-0008-0000-0700-0000083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4</xdr:col>
      <xdr:colOff>321445</xdr:colOff>
      <xdr:row>27</xdr:row>
      <xdr:rowOff>153396</xdr:rowOff>
    </xdr:from>
    <xdr:to>
      <xdr:col>8</xdr:col>
      <xdr:colOff>515808</xdr:colOff>
      <xdr:row>42</xdr:row>
      <xdr:rowOff>26014</xdr:rowOff>
    </xdr:to>
    <xdr:graphicFrame macro="">
      <xdr:nvGraphicFramePr>
        <xdr:cNvPr id="5" name="Chart 4">
          <a:extLst>
            <a:ext uri="{FF2B5EF4-FFF2-40B4-BE49-F238E27FC236}">
              <a16:creationId xmlns:a16="http://schemas.microsoft.com/office/drawing/2014/main" id="{902D065C-A928-410D-AFA7-C1ACE224B55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0</xdr:colOff>
          <xdr:row>18</xdr:row>
          <xdr:rowOff>0</xdr:rowOff>
        </xdr:from>
        <xdr:to>
          <xdr:col>17</xdr:col>
          <xdr:colOff>91440</xdr:colOff>
          <xdr:row>19</xdr:row>
          <xdr:rowOff>16625</xdr:rowOff>
        </xdr:to>
        <xdr:sp macro="" textlink="">
          <xdr:nvSpPr>
            <xdr:cNvPr id="13313" name="Object 1" hidden="1">
              <a:extLst>
                <a:ext uri="{63B3BB69-23CF-44E3-9099-C40C66FF867C}">
                  <a14:compatExt spid="_x0000_s13313"/>
                </a:ext>
                <a:ext uri="{FF2B5EF4-FFF2-40B4-BE49-F238E27FC236}">
                  <a16:creationId xmlns:a16="http://schemas.microsoft.com/office/drawing/2014/main" id="{00000000-0008-0000-0800-0000013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19</xdr:row>
          <xdr:rowOff>0</xdr:rowOff>
        </xdr:from>
        <xdr:to>
          <xdr:col>17</xdr:col>
          <xdr:colOff>91440</xdr:colOff>
          <xdr:row>20</xdr:row>
          <xdr:rowOff>24938</xdr:rowOff>
        </xdr:to>
        <xdr:sp macro="" textlink="">
          <xdr:nvSpPr>
            <xdr:cNvPr id="13314" name="Object 2" hidden="1">
              <a:extLst>
                <a:ext uri="{63B3BB69-23CF-44E3-9099-C40C66FF867C}">
                  <a14:compatExt spid="_x0000_s13314"/>
                </a:ext>
                <a:ext uri="{FF2B5EF4-FFF2-40B4-BE49-F238E27FC236}">
                  <a16:creationId xmlns:a16="http://schemas.microsoft.com/office/drawing/2014/main" id="{00000000-0008-0000-0800-0000023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257695</xdr:colOff>
          <xdr:row>17</xdr:row>
          <xdr:rowOff>16625</xdr:rowOff>
        </xdr:from>
        <xdr:to>
          <xdr:col>9</xdr:col>
          <xdr:colOff>374073</xdr:colOff>
          <xdr:row>17</xdr:row>
          <xdr:rowOff>133004</xdr:rowOff>
        </xdr:to>
        <xdr:sp macro="" textlink="">
          <xdr:nvSpPr>
            <xdr:cNvPr id="13315" name="Object 3" hidden="1">
              <a:extLst>
                <a:ext uri="{63B3BB69-23CF-44E3-9099-C40C66FF867C}">
                  <a14:compatExt spid="_x0000_s13315"/>
                </a:ext>
                <a:ext uri="{FF2B5EF4-FFF2-40B4-BE49-F238E27FC236}">
                  <a16:creationId xmlns:a16="http://schemas.microsoft.com/office/drawing/2014/main" id="{00000000-0008-0000-0800-000003340000}"/>
                </a:ext>
              </a:extLst>
            </xdr:cNvPr>
            <xdr:cNvSpPr/>
          </xdr:nvSpPr>
          <xdr:spPr bwMode="auto">
            <a:xfrm>
              <a:off x="0" y="0"/>
              <a:ext cx="0" cy="0"/>
            </a:xfrm>
            <a:prstGeom prst="rect">
              <a:avLst/>
            </a:prstGeom>
            <a:solidFill>
              <a:srgbClr val="808080"/>
            </a:solidFill>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257695</xdr:colOff>
          <xdr:row>17</xdr:row>
          <xdr:rowOff>16625</xdr:rowOff>
        </xdr:from>
        <xdr:to>
          <xdr:col>10</xdr:col>
          <xdr:colOff>399011</xdr:colOff>
          <xdr:row>17</xdr:row>
          <xdr:rowOff>124691</xdr:rowOff>
        </xdr:to>
        <xdr:sp macro="" textlink="">
          <xdr:nvSpPr>
            <xdr:cNvPr id="13316" name="Object 4" hidden="1">
              <a:extLst>
                <a:ext uri="{63B3BB69-23CF-44E3-9099-C40C66FF867C}">
                  <a14:compatExt spid="_x0000_s13316"/>
                </a:ext>
                <a:ext uri="{FF2B5EF4-FFF2-40B4-BE49-F238E27FC236}">
                  <a16:creationId xmlns:a16="http://schemas.microsoft.com/office/drawing/2014/main" id="{00000000-0008-0000-0800-000004340000}"/>
                </a:ext>
              </a:extLst>
            </xdr:cNvPr>
            <xdr:cNvSpPr/>
          </xdr:nvSpPr>
          <xdr:spPr bwMode="auto">
            <a:xfrm>
              <a:off x="0" y="0"/>
              <a:ext cx="0" cy="0"/>
            </a:xfrm>
            <a:prstGeom prst="rect">
              <a:avLst/>
            </a:prstGeom>
            <a:solidFill>
              <a:srgbClr val="808080"/>
            </a:solidFill>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249382</xdr:colOff>
          <xdr:row>17</xdr:row>
          <xdr:rowOff>16625</xdr:rowOff>
        </xdr:from>
        <xdr:to>
          <xdr:col>11</xdr:col>
          <xdr:colOff>349135</xdr:colOff>
          <xdr:row>17</xdr:row>
          <xdr:rowOff>124691</xdr:rowOff>
        </xdr:to>
        <xdr:sp macro="" textlink="">
          <xdr:nvSpPr>
            <xdr:cNvPr id="13317" name="Object 5" hidden="1">
              <a:extLst>
                <a:ext uri="{63B3BB69-23CF-44E3-9099-C40C66FF867C}">
                  <a14:compatExt spid="_x0000_s13317"/>
                </a:ext>
                <a:ext uri="{FF2B5EF4-FFF2-40B4-BE49-F238E27FC236}">
                  <a16:creationId xmlns:a16="http://schemas.microsoft.com/office/drawing/2014/main" id="{00000000-0008-0000-0800-000005340000}"/>
                </a:ext>
              </a:extLst>
            </xdr:cNvPr>
            <xdr:cNvSpPr/>
          </xdr:nvSpPr>
          <xdr:spPr bwMode="auto">
            <a:xfrm>
              <a:off x="0" y="0"/>
              <a:ext cx="0" cy="0"/>
            </a:xfrm>
            <a:prstGeom prst="rect">
              <a:avLst/>
            </a:prstGeom>
            <a:solidFill>
              <a:srgbClr val="808080"/>
            </a:solidFill>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249382</xdr:colOff>
          <xdr:row>17</xdr:row>
          <xdr:rowOff>8313</xdr:rowOff>
        </xdr:from>
        <xdr:to>
          <xdr:col>12</xdr:col>
          <xdr:colOff>399011</xdr:colOff>
          <xdr:row>17</xdr:row>
          <xdr:rowOff>133004</xdr:rowOff>
        </xdr:to>
        <xdr:sp macro="" textlink="">
          <xdr:nvSpPr>
            <xdr:cNvPr id="13318" name="Object 6" hidden="1">
              <a:extLst>
                <a:ext uri="{63B3BB69-23CF-44E3-9099-C40C66FF867C}">
                  <a14:compatExt spid="_x0000_s13318"/>
                </a:ext>
                <a:ext uri="{FF2B5EF4-FFF2-40B4-BE49-F238E27FC236}">
                  <a16:creationId xmlns:a16="http://schemas.microsoft.com/office/drawing/2014/main" id="{00000000-0008-0000-0800-000006340000}"/>
                </a:ext>
              </a:extLst>
            </xdr:cNvPr>
            <xdr:cNvSpPr/>
          </xdr:nvSpPr>
          <xdr:spPr bwMode="auto">
            <a:xfrm>
              <a:off x="0" y="0"/>
              <a:ext cx="0" cy="0"/>
            </a:xfrm>
            <a:prstGeom prst="rect">
              <a:avLst/>
            </a:prstGeom>
            <a:solidFill>
              <a:srgbClr val="808080"/>
            </a:solidFill>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83127</xdr:colOff>
          <xdr:row>31</xdr:row>
          <xdr:rowOff>8313</xdr:rowOff>
        </xdr:from>
        <xdr:to>
          <xdr:col>1</xdr:col>
          <xdr:colOff>482138</xdr:colOff>
          <xdr:row>31</xdr:row>
          <xdr:rowOff>133004</xdr:rowOff>
        </xdr:to>
        <xdr:sp macro="" textlink="">
          <xdr:nvSpPr>
            <xdr:cNvPr id="13319" name="Object 7" hidden="1">
              <a:extLst>
                <a:ext uri="{63B3BB69-23CF-44E3-9099-C40C66FF867C}">
                  <a14:compatExt spid="_x0000_s13319"/>
                </a:ext>
                <a:ext uri="{FF2B5EF4-FFF2-40B4-BE49-F238E27FC236}">
                  <a16:creationId xmlns:a16="http://schemas.microsoft.com/office/drawing/2014/main" id="{00000000-0008-0000-0800-000007340000}"/>
                </a:ext>
              </a:extLst>
            </xdr:cNvPr>
            <xdr:cNvSpPr/>
          </xdr:nvSpPr>
          <xdr:spPr bwMode="auto">
            <a:xfrm>
              <a:off x="0" y="0"/>
              <a:ext cx="0" cy="0"/>
            </a:xfrm>
            <a:prstGeom prst="rect">
              <a:avLst/>
            </a:prstGeom>
            <a:solidFill>
              <a:srgbClr val="808080"/>
            </a:solidFill>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216131</xdr:colOff>
          <xdr:row>33</xdr:row>
          <xdr:rowOff>8313</xdr:rowOff>
        </xdr:from>
        <xdr:to>
          <xdr:col>1</xdr:col>
          <xdr:colOff>374073</xdr:colOff>
          <xdr:row>33</xdr:row>
          <xdr:rowOff>133004</xdr:rowOff>
        </xdr:to>
        <xdr:sp macro="" textlink="">
          <xdr:nvSpPr>
            <xdr:cNvPr id="13320" name="Object 8" hidden="1">
              <a:extLst>
                <a:ext uri="{63B3BB69-23CF-44E3-9099-C40C66FF867C}">
                  <a14:compatExt spid="_x0000_s13320"/>
                </a:ext>
                <a:ext uri="{FF2B5EF4-FFF2-40B4-BE49-F238E27FC236}">
                  <a16:creationId xmlns:a16="http://schemas.microsoft.com/office/drawing/2014/main" id="{00000000-0008-0000-0800-000008340000}"/>
                </a:ext>
              </a:extLst>
            </xdr:cNvPr>
            <xdr:cNvSpPr/>
          </xdr:nvSpPr>
          <xdr:spPr bwMode="auto">
            <a:xfrm>
              <a:off x="0" y="0"/>
              <a:ext cx="0" cy="0"/>
            </a:xfrm>
            <a:prstGeom prst="rect">
              <a:avLst/>
            </a:prstGeom>
            <a:solidFill>
              <a:srgbClr val="808080"/>
            </a:solidFill>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232756</xdr:colOff>
          <xdr:row>30</xdr:row>
          <xdr:rowOff>16625</xdr:rowOff>
        </xdr:from>
        <xdr:to>
          <xdr:col>1</xdr:col>
          <xdr:colOff>374073</xdr:colOff>
          <xdr:row>30</xdr:row>
          <xdr:rowOff>133004</xdr:rowOff>
        </xdr:to>
        <xdr:sp macro="" textlink="">
          <xdr:nvSpPr>
            <xdr:cNvPr id="13321" name="Object 9" hidden="1">
              <a:extLst>
                <a:ext uri="{63B3BB69-23CF-44E3-9099-C40C66FF867C}">
                  <a14:compatExt spid="_x0000_s13321"/>
                </a:ext>
                <a:ext uri="{FF2B5EF4-FFF2-40B4-BE49-F238E27FC236}">
                  <a16:creationId xmlns:a16="http://schemas.microsoft.com/office/drawing/2014/main" id="{00000000-0008-0000-0800-000009340000}"/>
                </a:ext>
              </a:extLst>
            </xdr:cNvPr>
            <xdr:cNvSpPr/>
          </xdr:nvSpPr>
          <xdr:spPr bwMode="auto">
            <a:xfrm>
              <a:off x="0" y="0"/>
              <a:ext cx="0" cy="0"/>
            </a:xfrm>
            <a:prstGeom prst="rect">
              <a:avLst/>
            </a:prstGeom>
            <a:solidFill>
              <a:srgbClr val="808080"/>
            </a:solidFill>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216131</xdr:colOff>
          <xdr:row>32</xdr:row>
          <xdr:rowOff>16625</xdr:rowOff>
        </xdr:from>
        <xdr:to>
          <xdr:col>1</xdr:col>
          <xdr:colOff>365760</xdr:colOff>
          <xdr:row>32</xdr:row>
          <xdr:rowOff>133004</xdr:rowOff>
        </xdr:to>
        <xdr:sp macro="" textlink="">
          <xdr:nvSpPr>
            <xdr:cNvPr id="13322" name="Object 10" hidden="1">
              <a:extLst>
                <a:ext uri="{63B3BB69-23CF-44E3-9099-C40C66FF867C}">
                  <a14:compatExt spid="_x0000_s13322"/>
                </a:ext>
                <a:ext uri="{FF2B5EF4-FFF2-40B4-BE49-F238E27FC236}">
                  <a16:creationId xmlns:a16="http://schemas.microsoft.com/office/drawing/2014/main" id="{00000000-0008-0000-0800-00000A340000}"/>
                </a:ext>
              </a:extLst>
            </xdr:cNvPr>
            <xdr:cNvSpPr/>
          </xdr:nvSpPr>
          <xdr:spPr bwMode="auto">
            <a:xfrm>
              <a:off x="0" y="0"/>
              <a:ext cx="0" cy="0"/>
            </a:xfrm>
            <a:prstGeom prst="rect">
              <a:avLst/>
            </a:prstGeom>
            <a:solidFill>
              <a:srgbClr val="808080"/>
            </a:solidFill>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199505</xdr:colOff>
          <xdr:row>34</xdr:row>
          <xdr:rowOff>16625</xdr:rowOff>
        </xdr:from>
        <xdr:to>
          <xdr:col>1</xdr:col>
          <xdr:colOff>365760</xdr:colOff>
          <xdr:row>34</xdr:row>
          <xdr:rowOff>116378</xdr:rowOff>
        </xdr:to>
        <xdr:sp macro="" textlink="">
          <xdr:nvSpPr>
            <xdr:cNvPr id="13323" name="Object 11" hidden="1">
              <a:extLst>
                <a:ext uri="{63B3BB69-23CF-44E3-9099-C40C66FF867C}">
                  <a14:compatExt spid="_x0000_s13323"/>
                </a:ext>
                <a:ext uri="{FF2B5EF4-FFF2-40B4-BE49-F238E27FC236}">
                  <a16:creationId xmlns:a16="http://schemas.microsoft.com/office/drawing/2014/main" id="{00000000-0008-0000-0800-00000B340000}"/>
                </a:ext>
              </a:extLst>
            </xdr:cNvPr>
            <xdr:cNvSpPr/>
          </xdr:nvSpPr>
          <xdr:spPr bwMode="auto">
            <a:xfrm>
              <a:off x="0" y="0"/>
              <a:ext cx="0" cy="0"/>
            </a:xfrm>
            <a:prstGeom prst="rect">
              <a:avLst/>
            </a:prstGeom>
            <a:solidFill>
              <a:srgbClr val="808080" mc:Ignorable="a14" a14:legacySpreadsheetColorIndex="23"/>
            </a:solidFill>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207818</xdr:colOff>
          <xdr:row>35</xdr:row>
          <xdr:rowOff>8313</xdr:rowOff>
        </xdr:from>
        <xdr:to>
          <xdr:col>1</xdr:col>
          <xdr:colOff>324196</xdr:colOff>
          <xdr:row>35</xdr:row>
          <xdr:rowOff>133004</xdr:rowOff>
        </xdr:to>
        <xdr:sp macro="" textlink="">
          <xdr:nvSpPr>
            <xdr:cNvPr id="13329" name="Object 17" hidden="1">
              <a:extLst>
                <a:ext uri="{63B3BB69-23CF-44E3-9099-C40C66FF867C}">
                  <a14:compatExt spid="_x0000_s13329"/>
                </a:ext>
                <a:ext uri="{FF2B5EF4-FFF2-40B4-BE49-F238E27FC236}">
                  <a16:creationId xmlns:a16="http://schemas.microsoft.com/office/drawing/2014/main" id="{00000000-0008-0000-0800-000011340000}"/>
                </a:ext>
              </a:extLst>
            </xdr:cNvPr>
            <xdr:cNvSpPr/>
          </xdr:nvSpPr>
          <xdr:spPr bwMode="auto">
            <a:xfrm>
              <a:off x="0" y="0"/>
              <a:ext cx="0" cy="0"/>
            </a:xfrm>
            <a:prstGeom prst="rect">
              <a:avLst/>
            </a:prstGeom>
            <a:solidFill>
              <a:srgbClr val="808080" mc:Ignorable="a14" a14:legacySpreadsheetColorIndex="23"/>
            </a:solidFill>
          </xdr:spPr>
        </xdr:sp>
        <xdr:clientData/>
      </xdr:twoCellAnchor>
    </mc:Choice>
    <mc:Fallback/>
  </mc:AlternateContent>
  <xdr:twoCellAnchor>
    <xdr:from>
      <xdr:col>4</xdr:col>
      <xdr:colOff>763951</xdr:colOff>
      <xdr:row>28</xdr:row>
      <xdr:rowOff>9952</xdr:rowOff>
    </xdr:from>
    <xdr:to>
      <xdr:col>7</xdr:col>
      <xdr:colOff>778587</xdr:colOff>
      <xdr:row>38</xdr:row>
      <xdr:rowOff>35124</xdr:rowOff>
    </xdr:to>
    <xdr:graphicFrame macro="">
      <xdr:nvGraphicFramePr>
        <xdr:cNvPr id="2" name="Chart 1">
          <a:extLst>
            <a:ext uri="{FF2B5EF4-FFF2-40B4-BE49-F238E27FC236}">
              <a16:creationId xmlns:a16="http://schemas.microsoft.com/office/drawing/2014/main" id="{92B8B7A8-4F0D-463C-8162-BB7314416AD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289774</xdr:colOff>
      <xdr:row>38</xdr:row>
      <xdr:rowOff>33365</xdr:rowOff>
    </xdr:from>
    <xdr:to>
      <xdr:col>8</xdr:col>
      <xdr:colOff>480031</xdr:colOff>
      <xdr:row>56</xdr:row>
      <xdr:rowOff>40977</xdr:rowOff>
    </xdr:to>
    <xdr:graphicFrame macro="">
      <xdr:nvGraphicFramePr>
        <xdr:cNvPr id="4" name="Chart 3">
          <a:extLst>
            <a:ext uri="{FF2B5EF4-FFF2-40B4-BE49-F238E27FC236}">
              <a16:creationId xmlns:a16="http://schemas.microsoft.com/office/drawing/2014/main" id="{61D59AA9-4111-42E7-87D9-7EC48A4BB88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31</xdr:row>
          <xdr:rowOff>0</xdr:rowOff>
        </xdr:from>
        <xdr:to>
          <xdr:col>4</xdr:col>
          <xdr:colOff>0</xdr:colOff>
          <xdr:row>31</xdr:row>
          <xdr:rowOff>0</xdr:rowOff>
        </xdr:to>
        <xdr:sp macro="" textlink="">
          <xdr:nvSpPr>
            <xdr:cNvPr id="14337" name="Object 1" hidden="1">
              <a:extLst>
                <a:ext uri="{63B3BB69-23CF-44E3-9099-C40C66FF867C}">
                  <a14:compatExt spid="_x0000_s14337"/>
                </a:ext>
                <a:ext uri="{FF2B5EF4-FFF2-40B4-BE49-F238E27FC236}">
                  <a16:creationId xmlns:a16="http://schemas.microsoft.com/office/drawing/2014/main" id="{00000000-0008-0000-0900-0000013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0</xdr:colOff>
          <xdr:row>31</xdr:row>
          <xdr:rowOff>0</xdr:rowOff>
        </xdr:from>
        <xdr:to>
          <xdr:col>10</xdr:col>
          <xdr:colOff>124691</xdr:colOff>
          <xdr:row>31</xdr:row>
          <xdr:rowOff>0</xdr:rowOff>
        </xdr:to>
        <xdr:sp macro="" textlink="">
          <xdr:nvSpPr>
            <xdr:cNvPr id="14338" name="Object 2" hidden="1">
              <a:extLst>
                <a:ext uri="{63B3BB69-23CF-44E3-9099-C40C66FF867C}">
                  <a14:compatExt spid="_x0000_s14338"/>
                </a:ext>
                <a:ext uri="{FF2B5EF4-FFF2-40B4-BE49-F238E27FC236}">
                  <a16:creationId xmlns:a16="http://schemas.microsoft.com/office/drawing/2014/main" id="{00000000-0008-0000-0900-0000023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0</xdr:colOff>
          <xdr:row>31</xdr:row>
          <xdr:rowOff>0</xdr:rowOff>
        </xdr:from>
        <xdr:to>
          <xdr:col>10</xdr:col>
          <xdr:colOff>124691</xdr:colOff>
          <xdr:row>31</xdr:row>
          <xdr:rowOff>0</xdr:rowOff>
        </xdr:to>
        <xdr:sp macro="" textlink="">
          <xdr:nvSpPr>
            <xdr:cNvPr id="14339" name="Object 3" hidden="1">
              <a:extLst>
                <a:ext uri="{63B3BB69-23CF-44E3-9099-C40C66FF867C}">
                  <a14:compatExt spid="_x0000_s14339"/>
                </a:ext>
                <a:ext uri="{FF2B5EF4-FFF2-40B4-BE49-F238E27FC236}">
                  <a16:creationId xmlns:a16="http://schemas.microsoft.com/office/drawing/2014/main" id="{00000000-0008-0000-0900-0000033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31</xdr:row>
          <xdr:rowOff>0</xdr:rowOff>
        </xdr:from>
        <xdr:to>
          <xdr:col>4</xdr:col>
          <xdr:colOff>0</xdr:colOff>
          <xdr:row>31</xdr:row>
          <xdr:rowOff>0</xdr:rowOff>
        </xdr:to>
        <xdr:sp macro="" textlink="">
          <xdr:nvSpPr>
            <xdr:cNvPr id="14340" name="Object 4" hidden="1">
              <a:extLst>
                <a:ext uri="{63B3BB69-23CF-44E3-9099-C40C66FF867C}">
                  <a14:compatExt spid="_x0000_s14340"/>
                </a:ext>
                <a:ext uri="{FF2B5EF4-FFF2-40B4-BE49-F238E27FC236}">
                  <a16:creationId xmlns:a16="http://schemas.microsoft.com/office/drawing/2014/main" id="{00000000-0008-0000-0900-0000043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31</xdr:row>
          <xdr:rowOff>0</xdr:rowOff>
        </xdr:from>
        <xdr:to>
          <xdr:col>4</xdr:col>
          <xdr:colOff>0</xdr:colOff>
          <xdr:row>31</xdr:row>
          <xdr:rowOff>0</xdr:rowOff>
        </xdr:to>
        <xdr:sp macro="" textlink="">
          <xdr:nvSpPr>
            <xdr:cNvPr id="14341" name="Object 5" hidden="1">
              <a:extLst>
                <a:ext uri="{63B3BB69-23CF-44E3-9099-C40C66FF867C}">
                  <a14:compatExt spid="_x0000_s14341"/>
                </a:ext>
                <a:ext uri="{FF2B5EF4-FFF2-40B4-BE49-F238E27FC236}">
                  <a16:creationId xmlns:a16="http://schemas.microsoft.com/office/drawing/2014/main" id="{00000000-0008-0000-0900-0000053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31</xdr:row>
          <xdr:rowOff>0</xdr:rowOff>
        </xdr:from>
        <xdr:to>
          <xdr:col>4</xdr:col>
          <xdr:colOff>0</xdr:colOff>
          <xdr:row>31</xdr:row>
          <xdr:rowOff>0</xdr:rowOff>
        </xdr:to>
        <xdr:sp macro="" textlink="">
          <xdr:nvSpPr>
            <xdr:cNvPr id="14342" name="Object 6" hidden="1">
              <a:extLst>
                <a:ext uri="{63B3BB69-23CF-44E3-9099-C40C66FF867C}">
                  <a14:compatExt spid="_x0000_s14342"/>
                </a:ext>
                <a:ext uri="{FF2B5EF4-FFF2-40B4-BE49-F238E27FC236}">
                  <a16:creationId xmlns:a16="http://schemas.microsoft.com/office/drawing/2014/main" id="{00000000-0008-0000-0900-0000063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0</xdr:colOff>
          <xdr:row>30</xdr:row>
          <xdr:rowOff>0</xdr:rowOff>
        </xdr:from>
        <xdr:to>
          <xdr:col>10</xdr:col>
          <xdr:colOff>0</xdr:colOff>
          <xdr:row>30</xdr:row>
          <xdr:rowOff>0</xdr:rowOff>
        </xdr:to>
        <xdr:sp macro="" textlink="">
          <xdr:nvSpPr>
            <xdr:cNvPr id="14343" name="Object 7" hidden="1">
              <a:extLst>
                <a:ext uri="{63B3BB69-23CF-44E3-9099-C40C66FF867C}">
                  <a14:compatExt spid="_x0000_s14343"/>
                </a:ext>
                <a:ext uri="{FF2B5EF4-FFF2-40B4-BE49-F238E27FC236}">
                  <a16:creationId xmlns:a16="http://schemas.microsoft.com/office/drawing/2014/main" id="{00000000-0008-0000-0900-0000073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0</xdr:colOff>
          <xdr:row>30</xdr:row>
          <xdr:rowOff>0</xdr:rowOff>
        </xdr:from>
        <xdr:to>
          <xdr:col>10</xdr:col>
          <xdr:colOff>0</xdr:colOff>
          <xdr:row>30</xdr:row>
          <xdr:rowOff>0</xdr:rowOff>
        </xdr:to>
        <xdr:sp macro="" textlink="">
          <xdr:nvSpPr>
            <xdr:cNvPr id="14344" name="Object 8" hidden="1">
              <a:extLst>
                <a:ext uri="{63B3BB69-23CF-44E3-9099-C40C66FF867C}">
                  <a14:compatExt spid="_x0000_s14344"/>
                </a:ext>
                <a:ext uri="{FF2B5EF4-FFF2-40B4-BE49-F238E27FC236}">
                  <a16:creationId xmlns:a16="http://schemas.microsoft.com/office/drawing/2014/main" id="{00000000-0008-0000-0900-0000083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0</xdr:colOff>
          <xdr:row>30</xdr:row>
          <xdr:rowOff>0</xdr:rowOff>
        </xdr:from>
        <xdr:to>
          <xdr:col>10</xdr:col>
          <xdr:colOff>0</xdr:colOff>
          <xdr:row>30</xdr:row>
          <xdr:rowOff>0</xdr:rowOff>
        </xdr:to>
        <xdr:sp macro="" textlink="">
          <xdr:nvSpPr>
            <xdr:cNvPr id="14345" name="Object 9" hidden="1">
              <a:extLst>
                <a:ext uri="{63B3BB69-23CF-44E3-9099-C40C66FF867C}">
                  <a14:compatExt spid="_x0000_s14345"/>
                </a:ext>
                <a:ext uri="{FF2B5EF4-FFF2-40B4-BE49-F238E27FC236}">
                  <a16:creationId xmlns:a16="http://schemas.microsoft.com/office/drawing/2014/main" id="{00000000-0008-0000-0900-0000093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0</xdr:colOff>
          <xdr:row>30</xdr:row>
          <xdr:rowOff>0</xdr:rowOff>
        </xdr:from>
        <xdr:to>
          <xdr:col>10</xdr:col>
          <xdr:colOff>0</xdr:colOff>
          <xdr:row>30</xdr:row>
          <xdr:rowOff>0</xdr:rowOff>
        </xdr:to>
        <xdr:sp macro="" textlink="">
          <xdr:nvSpPr>
            <xdr:cNvPr id="14346" name="Object 10" hidden="1">
              <a:extLst>
                <a:ext uri="{63B3BB69-23CF-44E3-9099-C40C66FF867C}">
                  <a14:compatExt spid="_x0000_s14346"/>
                </a:ext>
                <a:ext uri="{FF2B5EF4-FFF2-40B4-BE49-F238E27FC236}">
                  <a16:creationId xmlns:a16="http://schemas.microsoft.com/office/drawing/2014/main" id="{00000000-0008-0000-0900-00000A3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0</xdr:colOff>
          <xdr:row>30</xdr:row>
          <xdr:rowOff>0</xdr:rowOff>
        </xdr:from>
        <xdr:to>
          <xdr:col>10</xdr:col>
          <xdr:colOff>0</xdr:colOff>
          <xdr:row>30</xdr:row>
          <xdr:rowOff>0</xdr:rowOff>
        </xdr:to>
        <xdr:sp macro="" textlink="">
          <xdr:nvSpPr>
            <xdr:cNvPr id="14347" name="Object 11" hidden="1">
              <a:extLst>
                <a:ext uri="{63B3BB69-23CF-44E3-9099-C40C66FF867C}">
                  <a14:compatExt spid="_x0000_s14347"/>
                </a:ext>
                <a:ext uri="{FF2B5EF4-FFF2-40B4-BE49-F238E27FC236}">
                  <a16:creationId xmlns:a16="http://schemas.microsoft.com/office/drawing/2014/main" id="{00000000-0008-0000-0900-00000B3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53.bin"/><Relationship Id="rId13" Type="http://schemas.openxmlformats.org/officeDocument/2006/relationships/oleObject" Target="../embeddings/oleObject56.bin"/><Relationship Id="rId18" Type="http://schemas.openxmlformats.org/officeDocument/2006/relationships/image" Target="../media/image12.wmf"/><Relationship Id="rId3" Type="http://schemas.openxmlformats.org/officeDocument/2006/relationships/vmlDrawing" Target="../drawings/vmlDrawing8.vml"/><Relationship Id="rId21" Type="http://schemas.openxmlformats.org/officeDocument/2006/relationships/oleObject" Target="../embeddings/oleObject60.bin"/><Relationship Id="rId7" Type="http://schemas.openxmlformats.org/officeDocument/2006/relationships/image" Target="../media/image10.wmf"/><Relationship Id="rId12" Type="http://schemas.openxmlformats.org/officeDocument/2006/relationships/image" Target="../media/image35.wmf"/><Relationship Id="rId17" Type="http://schemas.openxmlformats.org/officeDocument/2006/relationships/oleObject" Target="../embeddings/oleObject58.bin"/><Relationship Id="rId2" Type="http://schemas.openxmlformats.org/officeDocument/2006/relationships/drawing" Target="../drawings/drawing9.xml"/><Relationship Id="rId16" Type="http://schemas.openxmlformats.org/officeDocument/2006/relationships/image" Target="../media/image11.wmf"/><Relationship Id="rId20" Type="http://schemas.openxmlformats.org/officeDocument/2006/relationships/image" Target="../media/image13.wmf"/><Relationship Id="rId1" Type="http://schemas.openxmlformats.org/officeDocument/2006/relationships/printerSettings" Target="../printerSettings/printerSettings10.bin"/><Relationship Id="rId6" Type="http://schemas.openxmlformats.org/officeDocument/2006/relationships/oleObject" Target="../embeddings/oleObject52.bin"/><Relationship Id="rId11" Type="http://schemas.openxmlformats.org/officeDocument/2006/relationships/oleObject" Target="../embeddings/oleObject55.bin"/><Relationship Id="rId24" Type="http://schemas.openxmlformats.org/officeDocument/2006/relationships/image" Target="../media/image16.wmf"/><Relationship Id="rId5" Type="http://schemas.openxmlformats.org/officeDocument/2006/relationships/image" Target="../media/image33.wmf"/><Relationship Id="rId15" Type="http://schemas.openxmlformats.org/officeDocument/2006/relationships/oleObject" Target="../embeddings/oleObject57.bin"/><Relationship Id="rId23" Type="http://schemas.openxmlformats.org/officeDocument/2006/relationships/oleObject" Target="../embeddings/oleObject61.bin"/><Relationship Id="rId10" Type="http://schemas.openxmlformats.org/officeDocument/2006/relationships/image" Target="../media/image34.wmf"/><Relationship Id="rId19" Type="http://schemas.openxmlformats.org/officeDocument/2006/relationships/oleObject" Target="../embeddings/oleObject59.bin"/><Relationship Id="rId4" Type="http://schemas.openxmlformats.org/officeDocument/2006/relationships/oleObject" Target="../embeddings/oleObject51.bin"/><Relationship Id="rId9" Type="http://schemas.openxmlformats.org/officeDocument/2006/relationships/oleObject" Target="../embeddings/oleObject54.bin"/><Relationship Id="rId14" Type="http://schemas.openxmlformats.org/officeDocument/2006/relationships/image" Target="../media/image36.wmf"/><Relationship Id="rId22" Type="http://schemas.openxmlformats.org/officeDocument/2006/relationships/image" Target="../media/image15.wmf"/></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8" Type="http://schemas.openxmlformats.org/officeDocument/2006/relationships/image" Target="../media/image11.wmf"/><Relationship Id="rId13" Type="http://schemas.openxmlformats.org/officeDocument/2006/relationships/oleObject" Target="../embeddings/oleObject6.bin"/><Relationship Id="rId18" Type="http://schemas.openxmlformats.org/officeDocument/2006/relationships/image" Target="../media/image16.wmf"/><Relationship Id="rId3" Type="http://schemas.openxmlformats.org/officeDocument/2006/relationships/vmlDrawing" Target="../drawings/vmlDrawing4.vml"/><Relationship Id="rId7" Type="http://schemas.openxmlformats.org/officeDocument/2006/relationships/oleObject" Target="../embeddings/oleObject3.bin"/><Relationship Id="rId12" Type="http://schemas.openxmlformats.org/officeDocument/2006/relationships/image" Target="../media/image13.wmf"/><Relationship Id="rId17" Type="http://schemas.openxmlformats.org/officeDocument/2006/relationships/oleObject" Target="../embeddings/oleObject8.bin"/><Relationship Id="rId2" Type="http://schemas.openxmlformats.org/officeDocument/2006/relationships/drawing" Target="../drawings/drawing5.xml"/><Relationship Id="rId16" Type="http://schemas.openxmlformats.org/officeDocument/2006/relationships/image" Target="../media/image15.wmf"/><Relationship Id="rId20" Type="http://schemas.openxmlformats.org/officeDocument/2006/relationships/oleObject" Target="../embeddings/oleObject10.bin"/><Relationship Id="rId1" Type="http://schemas.openxmlformats.org/officeDocument/2006/relationships/printerSettings" Target="../printerSettings/printerSettings6.bin"/><Relationship Id="rId6" Type="http://schemas.openxmlformats.org/officeDocument/2006/relationships/oleObject" Target="../embeddings/oleObject2.bin"/><Relationship Id="rId11" Type="http://schemas.openxmlformats.org/officeDocument/2006/relationships/oleObject" Target="../embeddings/oleObject5.bin"/><Relationship Id="rId5" Type="http://schemas.openxmlformats.org/officeDocument/2006/relationships/image" Target="../media/image10.wmf"/><Relationship Id="rId15" Type="http://schemas.openxmlformats.org/officeDocument/2006/relationships/oleObject" Target="../embeddings/oleObject7.bin"/><Relationship Id="rId10" Type="http://schemas.openxmlformats.org/officeDocument/2006/relationships/image" Target="../media/image12.wmf"/><Relationship Id="rId19" Type="http://schemas.openxmlformats.org/officeDocument/2006/relationships/oleObject" Target="../embeddings/oleObject9.bin"/><Relationship Id="rId4" Type="http://schemas.openxmlformats.org/officeDocument/2006/relationships/oleObject" Target="../embeddings/oleObject1.bin"/><Relationship Id="rId9" Type="http://schemas.openxmlformats.org/officeDocument/2006/relationships/oleObject" Target="../embeddings/oleObject4.bin"/><Relationship Id="rId14" Type="http://schemas.openxmlformats.org/officeDocument/2006/relationships/image" Target="../media/image14.wmf"/></Relationships>
</file>

<file path=xl/worksheets/_rels/sheet7.xml.rels><?xml version="1.0" encoding="UTF-8" standalone="yes"?>
<Relationships xmlns="http://schemas.openxmlformats.org/package/2006/relationships"><Relationship Id="rId13" Type="http://schemas.openxmlformats.org/officeDocument/2006/relationships/oleObject" Target="../embeddings/oleObject16.bin"/><Relationship Id="rId18" Type="http://schemas.openxmlformats.org/officeDocument/2006/relationships/image" Target="../media/image20.wmf"/><Relationship Id="rId26" Type="http://schemas.openxmlformats.org/officeDocument/2006/relationships/image" Target="../media/image24.wmf"/><Relationship Id="rId21" Type="http://schemas.openxmlformats.org/officeDocument/2006/relationships/oleObject" Target="../embeddings/oleObject20.bin"/><Relationship Id="rId34" Type="http://schemas.openxmlformats.org/officeDocument/2006/relationships/image" Target="../media/image13.wmf"/><Relationship Id="rId7" Type="http://schemas.openxmlformats.org/officeDocument/2006/relationships/oleObject" Target="../embeddings/oleObject13.bin"/><Relationship Id="rId12" Type="http://schemas.openxmlformats.org/officeDocument/2006/relationships/image" Target="../media/image17.wmf"/><Relationship Id="rId17" Type="http://schemas.openxmlformats.org/officeDocument/2006/relationships/oleObject" Target="../embeddings/oleObject18.bin"/><Relationship Id="rId25" Type="http://schemas.openxmlformats.org/officeDocument/2006/relationships/oleObject" Target="../embeddings/oleObject22.bin"/><Relationship Id="rId33" Type="http://schemas.openxmlformats.org/officeDocument/2006/relationships/oleObject" Target="../embeddings/oleObject26.bin"/><Relationship Id="rId38" Type="http://schemas.openxmlformats.org/officeDocument/2006/relationships/oleObject" Target="../embeddings/oleObject30.bin"/><Relationship Id="rId2" Type="http://schemas.openxmlformats.org/officeDocument/2006/relationships/drawing" Target="../drawings/drawing6.xml"/><Relationship Id="rId16" Type="http://schemas.openxmlformats.org/officeDocument/2006/relationships/image" Target="../media/image19.wmf"/><Relationship Id="rId20" Type="http://schemas.openxmlformats.org/officeDocument/2006/relationships/image" Target="../media/image21.wmf"/><Relationship Id="rId29" Type="http://schemas.openxmlformats.org/officeDocument/2006/relationships/oleObject" Target="../embeddings/oleObject24.bin"/><Relationship Id="rId1" Type="http://schemas.openxmlformats.org/officeDocument/2006/relationships/printerSettings" Target="../printerSettings/printerSettings7.bin"/><Relationship Id="rId6" Type="http://schemas.openxmlformats.org/officeDocument/2006/relationships/oleObject" Target="../embeddings/oleObject12.bin"/><Relationship Id="rId11" Type="http://schemas.openxmlformats.org/officeDocument/2006/relationships/oleObject" Target="../embeddings/oleObject15.bin"/><Relationship Id="rId24" Type="http://schemas.openxmlformats.org/officeDocument/2006/relationships/image" Target="../media/image23.wmf"/><Relationship Id="rId32" Type="http://schemas.openxmlformats.org/officeDocument/2006/relationships/image" Target="../media/image12.wmf"/><Relationship Id="rId37" Type="http://schemas.openxmlformats.org/officeDocument/2006/relationships/oleObject" Target="../embeddings/oleObject29.bin"/><Relationship Id="rId5" Type="http://schemas.openxmlformats.org/officeDocument/2006/relationships/image" Target="../media/image10.wmf"/><Relationship Id="rId15" Type="http://schemas.openxmlformats.org/officeDocument/2006/relationships/oleObject" Target="../embeddings/oleObject17.bin"/><Relationship Id="rId23" Type="http://schemas.openxmlformats.org/officeDocument/2006/relationships/oleObject" Target="../embeddings/oleObject21.bin"/><Relationship Id="rId28" Type="http://schemas.openxmlformats.org/officeDocument/2006/relationships/image" Target="../media/image25.wmf"/><Relationship Id="rId36" Type="http://schemas.openxmlformats.org/officeDocument/2006/relationships/oleObject" Target="../embeddings/oleObject28.bin"/><Relationship Id="rId10" Type="http://schemas.openxmlformats.org/officeDocument/2006/relationships/image" Target="../media/image16.wmf"/><Relationship Id="rId19" Type="http://schemas.openxmlformats.org/officeDocument/2006/relationships/oleObject" Target="../embeddings/oleObject19.bin"/><Relationship Id="rId31" Type="http://schemas.openxmlformats.org/officeDocument/2006/relationships/oleObject" Target="../embeddings/oleObject25.bin"/><Relationship Id="rId4" Type="http://schemas.openxmlformats.org/officeDocument/2006/relationships/oleObject" Target="../embeddings/oleObject11.bin"/><Relationship Id="rId9" Type="http://schemas.openxmlformats.org/officeDocument/2006/relationships/oleObject" Target="../embeddings/oleObject14.bin"/><Relationship Id="rId14" Type="http://schemas.openxmlformats.org/officeDocument/2006/relationships/image" Target="../media/image18.wmf"/><Relationship Id="rId22" Type="http://schemas.openxmlformats.org/officeDocument/2006/relationships/image" Target="../media/image22.wmf"/><Relationship Id="rId27" Type="http://schemas.openxmlformats.org/officeDocument/2006/relationships/oleObject" Target="../embeddings/oleObject23.bin"/><Relationship Id="rId30" Type="http://schemas.openxmlformats.org/officeDocument/2006/relationships/image" Target="../media/image11.wmf"/><Relationship Id="rId35" Type="http://schemas.openxmlformats.org/officeDocument/2006/relationships/oleObject" Target="../embeddings/oleObject27.bin"/><Relationship Id="rId8" Type="http://schemas.openxmlformats.org/officeDocument/2006/relationships/image" Target="../media/image15.wmf"/><Relationship Id="rId3"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34.bin"/><Relationship Id="rId13" Type="http://schemas.openxmlformats.org/officeDocument/2006/relationships/image" Target="../media/image13.wmf"/><Relationship Id="rId3" Type="http://schemas.openxmlformats.org/officeDocument/2006/relationships/vmlDrawing" Target="../drawings/vmlDrawing6.vml"/><Relationship Id="rId7" Type="http://schemas.openxmlformats.org/officeDocument/2006/relationships/oleObject" Target="../embeddings/oleObject33.bin"/><Relationship Id="rId12" Type="http://schemas.openxmlformats.org/officeDocument/2006/relationships/oleObject" Target="../embeddings/oleObject36.bin"/><Relationship Id="rId17" Type="http://schemas.openxmlformats.org/officeDocument/2006/relationships/image" Target="../media/image16.wmf"/><Relationship Id="rId2" Type="http://schemas.openxmlformats.org/officeDocument/2006/relationships/drawing" Target="../drawings/drawing7.xml"/><Relationship Id="rId16" Type="http://schemas.openxmlformats.org/officeDocument/2006/relationships/oleObject" Target="../embeddings/oleObject38.bin"/><Relationship Id="rId1" Type="http://schemas.openxmlformats.org/officeDocument/2006/relationships/printerSettings" Target="../printerSettings/printerSettings8.bin"/><Relationship Id="rId6" Type="http://schemas.openxmlformats.org/officeDocument/2006/relationships/oleObject" Target="../embeddings/oleObject32.bin"/><Relationship Id="rId11" Type="http://schemas.openxmlformats.org/officeDocument/2006/relationships/image" Target="../media/image12.wmf"/><Relationship Id="rId5" Type="http://schemas.openxmlformats.org/officeDocument/2006/relationships/image" Target="../media/image10.wmf"/><Relationship Id="rId15" Type="http://schemas.openxmlformats.org/officeDocument/2006/relationships/image" Target="../media/image15.wmf"/><Relationship Id="rId10" Type="http://schemas.openxmlformats.org/officeDocument/2006/relationships/oleObject" Target="../embeddings/oleObject35.bin"/><Relationship Id="rId4" Type="http://schemas.openxmlformats.org/officeDocument/2006/relationships/oleObject" Target="../embeddings/oleObject31.bin"/><Relationship Id="rId9" Type="http://schemas.openxmlformats.org/officeDocument/2006/relationships/image" Target="../media/image11.wmf"/><Relationship Id="rId14" Type="http://schemas.openxmlformats.org/officeDocument/2006/relationships/oleObject" Target="../embeddings/oleObject37.bin"/></Relationships>
</file>

<file path=xl/worksheets/_rels/sheet9.xml.rels><?xml version="1.0" encoding="UTF-8" standalone="yes"?>
<Relationships xmlns="http://schemas.openxmlformats.org/package/2006/relationships"><Relationship Id="rId8" Type="http://schemas.openxmlformats.org/officeDocument/2006/relationships/image" Target="../media/image27.emf"/><Relationship Id="rId13" Type="http://schemas.openxmlformats.org/officeDocument/2006/relationships/oleObject" Target="../embeddings/oleObject44.bin"/><Relationship Id="rId18" Type="http://schemas.openxmlformats.org/officeDocument/2006/relationships/image" Target="../media/image32.emf"/><Relationship Id="rId26" Type="http://schemas.openxmlformats.org/officeDocument/2006/relationships/image" Target="../media/image18.wmf"/><Relationship Id="rId3" Type="http://schemas.openxmlformats.org/officeDocument/2006/relationships/vmlDrawing" Target="../drawings/vmlDrawing7.vml"/><Relationship Id="rId21" Type="http://schemas.openxmlformats.org/officeDocument/2006/relationships/oleObject" Target="../embeddings/oleObject48.bin"/><Relationship Id="rId7" Type="http://schemas.openxmlformats.org/officeDocument/2006/relationships/oleObject" Target="../embeddings/oleObject41.bin"/><Relationship Id="rId12" Type="http://schemas.openxmlformats.org/officeDocument/2006/relationships/image" Target="../media/image29.emf"/><Relationship Id="rId17" Type="http://schemas.openxmlformats.org/officeDocument/2006/relationships/oleObject" Target="../embeddings/oleObject46.bin"/><Relationship Id="rId25" Type="http://schemas.openxmlformats.org/officeDocument/2006/relationships/oleObject" Target="../embeddings/oleObject50.bin"/><Relationship Id="rId2" Type="http://schemas.openxmlformats.org/officeDocument/2006/relationships/drawing" Target="../drawings/drawing8.xml"/><Relationship Id="rId16" Type="http://schemas.openxmlformats.org/officeDocument/2006/relationships/image" Target="../media/image31.emf"/><Relationship Id="rId20" Type="http://schemas.openxmlformats.org/officeDocument/2006/relationships/image" Target="../media/image21.wmf"/><Relationship Id="rId1" Type="http://schemas.openxmlformats.org/officeDocument/2006/relationships/printerSettings" Target="../printerSettings/printerSettings9.bin"/><Relationship Id="rId6" Type="http://schemas.openxmlformats.org/officeDocument/2006/relationships/oleObject" Target="../embeddings/oleObject40.bin"/><Relationship Id="rId11" Type="http://schemas.openxmlformats.org/officeDocument/2006/relationships/oleObject" Target="../embeddings/oleObject43.bin"/><Relationship Id="rId24" Type="http://schemas.openxmlformats.org/officeDocument/2006/relationships/image" Target="../media/image17.wmf"/><Relationship Id="rId5" Type="http://schemas.openxmlformats.org/officeDocument/2006/relationships/image" Target="../media/image10.wmf"/><Relationship Id="rId15" Type="http://schemas.openxmlformats.org/officeDocument/2006/relationships/oleObject" Target="../embeddings/oleObject45.bin"/><Relationship Id="rId23" Type="http://schemas.openxmlformats.org/officeDocument/2006/relationships/oleObject" Target="../embeddings/oleObject49.bin"/><Relationship Id="rId10" Type="http://schemas.openxmlformats.org/officeDocument/2006/relationships/image" Target="../media/image28.emf"/><Relationship Id="rId19" Type="http://schemas.openxmlformats.org/officeDocument/2006/relationships/oleObject" Target="../embeddings/oleObject47.bin"/><Relationship Id="rId4" Type="http://schemas.openxmlformats.org/officeDocument/2006/relationships/oleObject" Target="../embeddings/oleObject39.bin"/><Relationship Id="rId9" Type="http://schemas.openxmlformats.org/officeDocument/2006/relationships/oleObject" Target="../embeddings/oleObject42.bin"/><Relationship Id="rId14" Type="http://schemas.openxmlformats.org/officeDocument/2006/relationships/image" Target="../media/image30.emf"/><Relationship Id="rId22" Type="http://schemas.openxmlformats.org/officeDocument/2006/relationships/image" Target="../media/image22.w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07DCE-B045-46C2-BABC-5E76C396043D}">
  <sheetPr>
    <tabColor theme="4"/>
  </sheetPr>
  <dimension ref="A1:R99"/>
  <sheetViews>
    <sheetView topLeftCell="A20" zoomScale="140" zoomScaleNormal="115" workbookViewId="0">
      <selection activeCell="C27" sqref="C27"/>
    </sheetView>
  </sheetViews>
  <sheetFormatPr defaultColWidth="8.88671875" defaultRowHeight="13.75" customHeight="1" x14ac:dyDescent="0.2"/>
  <cols>
    <col min="1" max="1" width="2.6640625" style="14" bestFit="1" customWidth="1"/>
    <col min="2" max="9" width="12.6640625" style="14" customWidth="1"/>
    <col min="10" max="10" width="18.33203125" style="14" bestFit="1" customWidth="1"/>
    <col min="11" max="11" width="19.88671875" style="14" bestFit="1" customWidth="1"/>
    <col min="12" max="12" width="19.5546875" style="14" bestFit="1" customWidth="1"/>
    <col min="13" max="13" width="8.5546875" style="14" bestFit="1" customWidth="1"/>
    <col min="14" max="16" width="12.6640625" style="14" customWidth="1"/>
    <col min="17" max="16384" width="8.88671875" style="14"/>
  </cols>
  <sheetData>
    <row r="1" spans="2:18" ht="13.75" customHeight="1" thickBot="1" x14ac:dyDescent="0.25"/>
    <row r="2" spans="2:18" ht="27" customHeight="1" thickBot="1" x14ac:dyDescent="0.3">
      <c r="B2" s="478" t="s">
        <v>25</v>
      </c>
      <c r="C2" s="479"/>
      <c r="D2" s="479"/>
      <c r="E2" s="479"/>
      <c r="F2" s="479"/>
      <c r="G2" s="479"/>
      <c r="H2" s="479"/>
      <c r="I2" s="479"/>
      <c r="J2" s="479"/>
      <c r="K2" s="480"/>
      <c r="L2" s="15"/>
      <c r="M2" s="15"/>
      <c r="N2" s="15"/>
      <c r="O2" s="15"/>
      <c r="P2" s="15"/>
      <c r="Q2" s="15"/>
      <c r="R2" s="15"/>
    </row>
    <row r="3" spans="2:18" ht="13.75" customHeight="1" thickBot="1" x14ac:dyDescent="0.25"/>
    <row r="4" spans="2:18" ht="13.75" customHeight="1" thickBot="1" x14ac:dyDescent="0.3">
      <c r="B4" s="481" t="s">
        <v>27</v>
      </c>
      <c r="C4" s="482"/>
      <c r="D4" s="69" t="s">
        <v>26</v>
      </c>
      <c r="F4" s="396" t="s">
        <v>209</v>
      </c>
    </row>
    <row r="5" spans="2:18" ht="13.75" customHeight="1" x14ac:dyDescent="0.2">
      <c r="B5" s="50"/>
      <c r="C5" s="50">
        <v>100</v>
      </c>
      <c r="D5" s="50">
        <v>142941</v>
      </c>
      <c r="F5" s="18"/>
      <c r="G5" s="14" t="s">
        <v>210</v>
      </c>
    </row>
    <row r="6" spans="2:18" ht="13.75" customHeight="1" x14ac:dyDescent="0.2">
      <c r="B6" s="17">
        <v>100</v>
      </c>
      <c r="C6" s="17">
        <v>200</v>
      </c>
      <c r="D6" s="17">
        <v>498412</v>
      </c>
    </row>
    <row r="7" spans="2:18" ht="13.75" customHeight="1" x14ac:dyDescent="0.2">
      <c r="B7" s="17">
        <v>200</v>
      </c>
      <c r="C7" s="17">
        <v>260</v>
      </c>
      <c r="D7" s="17">
        <v>490889</v>
      </c>
    </row>
    <row r="8" spans="2:18" ht="13.75" customHeight="1" x14ac:dyDescent="0.2">
      <c r="B8" s="17">
        <v>260</v>
      </c>
      <c r="C8" s="17">
        <v>350</v>
      </c>
      <c r="D8" s="17">
        <v>1103559</v>
      </c>
    </row>
    <row r="9" spans="2:18" ht="13.75" customHeight="1" x14ac:dyDescent="0.2">
      <c r="B9" s="17">
        <v>350</v>
      </c>
      <c r="C9" s="17">
        <v>400</v>
      </c>
      <c r="D9" s="17">
        <v>493240</v>
      </c>
      <c r="F9" s="18"/>
    </row>
    <row r="10" spans="2:18" ht="13.75" customHeight="1" x14ac:dyDescent="0.2">
      <c r="B10" s="17">
        <v>400</v>
      </c>
      <c r="C10" s="17">
        <v>450</v>
      </c>
      <c r="D10" s="17">
        <v>448101</v>
      </c>
    </row>
    <row r="11" spans="2:18" ht="13.75" customHeight="1" x14ac:dyDescent="0.2">
      <c r="B11" s="17">
        <v>450</v>
      </c>
      <c r="C11" s="17">
        <v>500</v>
      </c>
      <c r="D11" s="17">
        <v>221464</v>
      </c>
      <c r="F11" s="18"/>
    </row>
    <row r="12" spans="2:18" ht="13.75" customHeight="1" x14ac:dyDescent="0.2">
      <c r="B12" s="17">
        <v>500</v>
      </c>
      <c r="C12" s="17">
        <v>550</v>
      </c>
      <c r="D12" s="17">
        <v>275537</v>
      </c>
    </row>
    <row r="13" spans="2:18" ht="13.75" customHeight="1" x14ac:dyDescent="0.2">
      <c r="B13" s="17">
        <v>550</v>
      </c>
      <c r="C13" s="17">
        <v>600</v>
      </c>
      <c r="D13" s="17">
        <v>125073</v>
      </c>
    </row>
    <row r="14" spans="2:18" ht="13.75" customHeight="1" x14ac:dyDescent="0.2">
      <c r="B14" s="17">
        <v>600</v>
      </c>
      <c r="C14" s="17">
        <v>650</v>
      </c>
      <c r="D14" s="17">
        <v>169742</v>
      </c>
    </row>
    <row r="15" spans="2:18" ht="13.75" customHeight="1" x14ac:dyDescent="0.2">
      <c r="B15" s="17">
        <v>650</v>
      </c>
      <c r="C15" s="17">
        <v>700</v>
      </c>
      <c r="D15" s="17">
        <v>80874</v>
      </c>
    </row>
    <row r="16" spans="2:18" ht="13.75" customHeight="1" x14ac:dyDescent="0.2">
      <c r="B16" s="17">
        <v>700</v>
      </c>
      <c r="C16" s="17">
        <v>750</v>
      </c>
      <c r="D16" s="17">
        <v>107676</v>
      </c>
    </row>
    <row r="17" spans="1:18" ht="13.75" customHeight="1" x14ac:dyDescent="0.2">
      <c r="B17" s="17">
        <v>750</v>
      </c>
      <c r="C17" s="17">
        <v>800</v>
      </c>
      <c r="D17" s="17">
        <v>49841</v>
      </c>
    </row>
    <row r="18" spans="1:18" ht="13.75" customHeight="1" x14ac:dyDescent="0.2">
      <c r="B18" s="17">
        <v>800</v>
      </c>
      <c r="C18" s="17">
        <v>900</v>
      </c>
      <c r="D18" s="17">
        <v>100153</v>
      </c>
    </row>
    <row r="19" spans="1:18" ht="13.75" customHeight="1" x14ac:dyDescent="0.2">
      <c r="B19" s="17">
        <v>900</v>
      </c>
      <c r="C19" s="17">
        <v>1000</v>
      </c>
      <c r="D19" s="17">
        <v>68179</v>
      </c>
    </row>
    <row r="20" spans="1:18" ht="13.75" customHeight="1" thickBot="1" x14ac:dyDescent="0.25">
      <c r="B20" s="19">
        <v>1000</v>
      </c>
      <c r="C20" s="19"/>
      <c r="D20" s="19">
        <v>326319</v>
      </c>
    </row>
    <row r="21" spans="1:18" ht="13.75" customHeight="1" thickBot="1" x14ac:dyDescent="0.25"/>
    <row r="22" spans="1:18" ht="44.7" customHeight="1" thickBot="1" x14ac:dyDescent="0.3">
      <c r="B22" s="483" t="s">
        <v>233</v>
      </c>
      <c r="C22" s="484"/>
      <c r="D22" s="484"/>
      <c r="E22" s="484"/>
      <c r="F22" s="484"/>
      <c r="G22" s="484"/>
      <c r="H22" s="484"/>
      <c r="I22" s="484"/>
      <c r="J22" s="484"/>
      <c r="K22" s="485"/>
      <c r="N22" s="15"/>
      <c r="O22" s="15"/>
      <c r="P22" s="15"/>
      <c r="Q22" s="15"/>
      <c r="R22" s="15"/>
    </row>
    <row r="23" spans="1:18" s="21" customFormat="1" ht="13.75" customHeight="1" thickBot="1" x14ac:dyDescent="0.35">
      <c r="B23" s="20"/>
      <c r="C23" s="20"/>
      <c r="D23" s="401" t="s">
        <v>218</v>
      </c>
      <c r="E23" s="20"/>
      <c r="F23" s="402" t="s">
        <v>220</v>
      </c>
      <c r="G23" s="20"/>
      <c r="H23" s="20"/>
      <c r="I23" s="20"/>
      <c r="J23" s="20"/>
      <c r="K23" s="20"/>
    </row>
    <row r="24" spans="1:18" ht="13.75" customHeight="1" thickBot="1" x14ac:dyDescent="0.25">
      <c r="E24" s="400" t="s">
        <v>217</v>
      </c>
      <c r="F24" s="404" t="s">
        <v>221</v>
      </c>
    </row>
    <row r="25" spans="1:18" ht="26.85" thickBot="1" x14ac:dyDescent="0.25">
      <c r="B25" s="481" t="s">
        <v>38</v>
      </c>
      <c r="C25" s="482"/>
      <c r="D25" s="7" t="s">
        <v>211</v>
      </c>
      <c r="E25" s="22" t="s">
        <v>216</v>
      </c>
      <c r="F25" s="7" t="s">
        <v>219</v>
      </c>
      <c r="G25" s="7" t="s">
        <v>229</v>
      </c>
      <c r="H25" s="7" t="s">
        <v>228</v>
      </c>
      <c r="I25" s="7" t="s">
        <v>232</v>
      </c>
      <c r="J25" s="7"/>
      <c r="K25" s="23"/>
      <c r="N25" s="474" t="s">
        <v>222</v>
      </c>
      <c r="O25" s="475"/>
      <c r="P25" s="23" t="s">
        <v>224</v>
      </c>
    </row>
    <row r="26" spans="1:18" ht="13.75" customHeight="1" x14ac:dyDescent="0.2">
      <c r="A26" s="14" t="s">
        <v>212</v>
      </c>
      <c r="B26" s="24">
        <v>0</v>
      </c>
      <c r="C26" s="24">
        <v>100</v>
      </c>
      <c r="D26" s="25">
        <v>142941</v>
      </c>
      <c r="E26" s="26">
        <f>C26-B26</f>
        <v>100</v>
      </c>
      <c r="F26" s="27">
        <f>D26/E26*50</f>
        <v>71470.5</v>
      </c>
      <c r="G26" s="412">
        <f>D26/D$42</f>
        <v>3.0400042535091449E-2</v>
      </c>
      <c r="H26" s="414">
        <f>SUM(G$26:G26)</f>
        <v>3.0400042535091449E-2</v>
      </c>
      <c r="I26" s="26">
        <f>AVERAGE(B26:C26)</f>
        <v>50</v>
      </c>
      <c r="J26" s="30"/>
      <c r="K26" s="27"/>
      <c r="N26" s="24">
        <v>0</v>
      </c>
      <c r="O26" s="24">
        <v>50</v>
      </c>
      <c r="P26" s="28">
        <f>VLOOKUP(N26,$B$26:$F$41,5,TRUE)</f>
        <v>71470.5</v>
      </c>
    </row>
    <row r="27" spans="1:18" ht="13.75" customHeight="1" x14ac:dyDescent="0.2">
      <c r="A27" s="14" t="s">
        <v>213</v>
      </c>
      <c r="B27" s="24">
        <v>100</v>
      </c>
      <c r="C27" s="24">
        <v>200</v>
      </c>
      <c r="D27" s="31">
        <v>498412</v>
      </c>
      <c r="E27" s="26">
        <f t="shared" ref="E27:E41" si="0">C27-B27</f>
        <v>100</v>
      </c>
      <c r="F27" s="27">
        <f t="shared" ref="F27:F41" si="1">D27/E27*50</f>
        <v>249206</v>
      </c>
      <c r="G27" s="412">
        <f t="shared" ref="G27:G41" si="2">D27/D$42</f>
        <v>0.106</v>
      </c>
      <c r="H27" s="414">
        <f>SUM(G$26:G27)</f>
        <v>0.13640004253509144</v>
      </c>
      <c r="I27" s="26">
        <f t="shared" ref="I27:I41" si="3">AVERAGE(B27:C27)</f>
        <v>150</v>
      </c>
      <c r="J27" s="30"/>
      <c r="K27" s="27"/>
      <c r="N27" s="32">
        <v>50</v>
      </c>
      <c r="O27" s="24">
        <v>100</v>
      </c>
      <c r="P27" s="28">
        <f>VLOOKUP(N27,$B$26:$F$41,5,TRUE)</f>
        <v>71470.5</v>
      </c>
    </row>
    <row r="28" spans="1:18" ht="13.75" customHeight="1" x14ac:dyDescent="0.2">
      <c r="A28" s="14" t="s">
        <v>214</v>
      </c>
      <c r="B28" s="24">
        <v>200</v>
      </c>
      <c r="C28" s="24">
        <v>260</v>
      </c>
      <c r="D28" s="31">
        <v>490889</v>
      </c>
      <c r="E28" s="26">
        <f t="shared" si="0"/>
        <v>60</v>
      </c>
      <c r="F28" s="27">
        <f t="shared" si="1"/>
        <v>409074.16666666669</v>
      </c>
      <c r="G28" s="412">
        <f t="shared" si="2"/>
        <v>0.10440004253509146</v>
      </c>
      <c r="H28" s="414">
        <f>SUM(G$26:G28)</f>
        <v>0.24080008507018291</v>
      </c>
      <c r="I28" s="26">
        <f t="shared" si="3"/>
        <v>230</v>
      </c>
      <c r="J28" s="30"/>
      <c r="K28" s="27"/>
      <c r="N28" s="32">
        <v>100</v>
      </c>
      <c r="O28" s="24">
        <v>150</v>
      </c>
      <c r="P28" s="28">
        <f t="shared" ref="P28:P90" si="4">VLOOKUP(N28,$B$26:$F$41,5,TRUE)</f>
        <v>249206</v>
      </c>
    </row>
    <row r="29" spans="1:18" ht="13.75" customHeight="1" x14ac:dyDescent="0.2">
      <c r="B29" s="407">
        <v>260</v>
      </c>
      <c r="C29" s="407">
        <v>350</v>
      </c>
      <c r="D29" s="408">
        <v>1103559</v>
      </c>
      <c r="E29" s="409">
        <f t="shared" si="0"/>
        <v>90</v>
      </c>
      <c r="F29" s="410">
        <f t="shared" si="1"/>
        <v>613088.33333333337</v>
      </c>
      <c r="G29" s="412">
        <f t="shared" si="2"/>
        <v>0.23469991492981709</v>
      </c>
      <c r="H29" s="414">
        <f>SUM(G$26:G29)</f>
        <v>0.47550000000000003</v>
      </c>
      <c r="I29" s="26">
        <f t="shared" si="3"/>
        <v>305</v>
      </c>
      <c r="J29" s="30"/>
      <c r="K29" s="27"/>
      <c r="N29" s="32">
        <f>O28</f>
        <v>150</v>
      </c>
      <c r="O29" s="24">
        <f>N29+50</f>
        <v>200</v>
      </c>
      <c r="P29" s="28">
        <f t="shared" si="4"/>
        <v>249206</v>
      </c>
    </row>
    <row r="30" spans="1:18" ht="13.75" customHeight="1" x14ac:dyDescent="0.25">
      <c r="B30" s="415">
        <v>350</v>
      </c>
      <c r="C30" s="415">
        <v>400</v>
      </c>
      <c r="D30" s="416">
        <v>493240</v>
      </c>
      <c r="E30" s="417">
        <f t="shared" si="0"/>
        <v>50</v>
      </c>
      <c r="F30" s="418">
        <f t="shared" si="1"/>
        <v>493239.99999999994</v>
      </c>
      <c r="G30" s="419">
        <f t="shared" si="2"/>
        <v>0.10490004253509146</v>
      </c>
      <c r="H30" s="426">
        <f>SUM(G$26:G30)</f>
        <v>0.58040004253509148</v>
      </c>
      <c r="I30" s="26">
        <f t="shared" si="3"/>
        <v>375</v>
      </c>
      <c r="J30" s="30"/>
      <c r="K30" s="27"/>
      <c r="N30" s="32">
        <f t="shared" ref="N30:N93" si="5">O29</f>
        <v>200</v>
      </c>
      <c r="O30" s="24">
        <f t="shared" ref="O30:O93" si="6">N30+50</f>
        <v>250</v>
      </c>
      <c r="P30" s="28">
        <f t="shared" si="4"/>
        <v>409074.16666666669</v>
      </c>
    </row>
    <row r="31" spans="1:18" ht="13.75" customHeight="1" x14ac:dyDescent="0.2">
      <c r="B31" s="24">
        <v>400</v>
      </c>
      <c r="C31" s="24">
        <v>450</v>
      </c>
      <c r="D31" s="31">
        <v>448101</v>
      </c>
      <c r="E31" s="26">
        <f t="shared" si="0"/>
        <v>50</v>
      </c>
      <c r="F31" s="27">
        <f t="shared" si="1"/>
        <v>448101</v>
      </c>
      <c r="G31" s="412">
        <f t="shared" si="2"/>
        <v>9.5300085070182908E-2</v>
      </c>
      <c r="H31" s="414">
        <f>SUM(G$26:G31)</f>
        <v>0.67570012760527443</v>
      </c>
      <c r="I31" s="26">
        <f t="shared" si="3"/>
        <v>425</v>
      </c>
      <c r="J31" s="30"/>
      <c r="K31" s="27"/>
      <c r="N31" s="32">
        <f t="shared" si="5"/>
        <v>250</v>
      </c>
      <c r="O31" s="24">
        <f t="shared" si="6"/>
        <v>300</v>
      </c>
      <c r="P31" s="28">
        <f t="shared" si="4"/>
        <v>409074.16666666669</v>
      </c>
    </row>
    <row r="32" spans="1:18" ht="13.75" customHeight="1" x14ac:dyDescent="0.2">
      <c r="B32" s="24">
        <v>450</v>
      </c>
      <c r="C32" s="24">
        <v>500</v>
      </c>
      <c r="D32" s="31">
        <v>221464</v>
      </c>
      <c r="E32" s="26">
        <f t="shared" si="0"/>
        <v>50</v>
      </c>
      <c r="F32" s="27">
        <f t="shared" si="1"/>
        <v>221464</v>
      </c>
      <c r="G32" s="412">
        <f t="shared" si="2"/>
        <v>4.7099957464908547E-2</v>
      </c>
      <c r="H32" s="414">
        <f>SUM(G$26:G32)</f>
        <v>0.72280008507018301</v>
      </c>
      <c r="I32" s="26">
        <f t="shared" si="3"/>
        <v>475</v>
      </c>
      <c r="J32" s="30"/>
      <c r="K32" s="27"/>
      <c r="N32" s="32">
        <f t="shared" si="5"/>
        <v>300</v>
      </c>
      <c r="O32" s="24">
        <f t="shared" si="6"/>
        <v>350</v>
      </c>
      <c r="P32" s="28">
        <f t="shared" si="4"/>
        <v>613088.33333333337</v>
      </c>
    </row>
    <row r="33" spans="2:16" ht="13.75" customHeight="1" x14ac:dyDescent="0.2">
      <c r="B33" s="24">
        <v>500</v>
      </c>
      <c r="C33" s="24">
        <v>550</v>
      </c>
      <c r="D33" s="31">
        <v>275537</v>
      </c>
      <c r="E33" s="26">
        <f t="shared" si="0"/>
        <v>50</v>
      </c>
      <c r="F33" s="27">
        <f t="shared" si="1"/>
        <v>275537</v>
      </c>
      <c r="G33" s="412">
        <f t="shared" si="2"/>
        <v>5.859995746490855E-2</v>
      </c>
      <c r="H33" s="414">
        <f>SUM(G$26:G33)</f>
        <v>0.78140004253509154</v>
      </c>
      <c r="I33" s="26">
        <f t="shared" si="3"/>
        <v>525</v>
      </c>
      <c r="J33" s="30"/>
      <c r="K33" s="27"/>
      <c r="N33" s="32">
        <f t="shared" si="5"/>
        <v>350</v>
      </c>
      <c r="O33" s="24">
        <f t="shared" si="6"/>
        <v>400</v>
      </c>
      <c r="P33" s="28">
        <f t="shared" si="4"/>
        <v>493239.99999999994</v>
      </c>
    </row>
    <row r="34" spans="2:16" ht="13.75" customHeight="1" x14ac:dyDescent="0.2">
      <c r="B34" s="24">
        <v>550</v>
      </c>
      <c r="C34" s="24">
        <v>600</v>
      </c>
      <c r="D34" s="31">
        <v>125073</v>
      </c>
      <c r="E34" s="26">
        <f t="shared" si="0"/>
        <v>50</v>
      </c>
      <c r="F34" s="27">
        <f t="shared" si="1"/>
        <v>125073</v>
      </c>
      <c r="G34" s="412">
        <f t="shared" si="2"/>
        <v>2.659995746490855E-2</v>
      </c>
      <c r="H34" s="414">
        <f>SUM(G$26:G34)</f>
        <v>0.80800000000000005</v>
      </c>
      <c r="I34" s="26">
        <f t="shared" si="3"/>
        <v>575</v>
      </c>
      <c r="J34" s="30"/>
      <c r="K34" s="27"/>
      <c r="N34" s="32">
        <f t="shared" si="5"/>
        <v>400</v>
      </c>
      <c r="O34" s="24">
        <f t="shared" si="6"/>
        <v>450</v>
      </c>
      <c r="P34" s="28">
        <f t="shared" si="4"/>
        <v>448101</v>
      </c>
    </row>
    <row r="35" spans="2:16" ht="13.75" customHeight="1" x14ac:dyDescent="0.2">
      <c r="B35" s="24">
        <v>600</v>
      </c>
      <c r="C35" s="24">
        <v>650</v>
      </c>
      <c r="D35" s="31">
        <v>169742</v>
      </c>
      <c r="E35" s="26">
        <f t="shared" si="0"/>
        <v>50</v>
      </c>
      <c r="F35" s="27">
        <f t="shared" si="1"/>
        <v>169742</v>
      </c>
      <c r="G35" s="412">
        <f t="shared" si="2"/>
        <v>3.6099957464908551E-2</v>
      </c>
      <c r="H35" s="414">
        <f>SUM(G$26:G35)</f>
        <v>0.84409995746490862</v>
      </c>
      <c r="I35" s="26">
        <f t="shared" si="3"/>
        <v>625</v>
      </c>
      <c r="J35" s="30"/>
      <c r="K35" s="27"/>
      <c r="N35" s="32">
        <f t="shared" si="5"/>
        <v>450</v>
      </c>
      <c r="O35" s="24">
        <f t="shared" si="6"/>
        <v>500</v>
      </c>
      <c r="P35" s="28">
        <f t="shared" si="4"/>
        <v>221464</v>
      </c>
    </row>
    <row r="36" spans="2:16" ht="13.75" customHeight="1" x14ac:dyDescent="0.2">
      <c r="B36" s="24">
        <v>650</v>
      </c>
      <c r="C36" s="24">
        <v>700</v>
      </c>
      <c r="D36" s="31">
        <v>80874</v>
      </c>
      <c r="E36" s="26">
        <f t="shared" si="0"/>
        <v>50</v>
      </c>
      <c r="F36" s="27">
        <f t="shared" si="1"/>
        <v>80874</v>
      </c>
      <c r="G36" s="412">
        <f t="shared" si="2"/>
        <v>1.7199914929817098E-2</v>
      </c>
      <c r="H36" s="414">
        <f>SUM(G$26:G36)</f>
        <v>0.86129987239472572</v>
      </c>
      <c r="I36" s="26">
        <f t="shared" si="3"/>
        <v>675</v>
      </c>
      <c r="J36" s="30"/>
      <c r="K36" s="27"/>
      <c r="N36" s="32">
        <f t="shared" si="5"/>
        <v>500</v>
      </c>
      <c r="O36" s="24">
        <f t="shared" si="6"/>
        <v>550</v>
      </c>
      <c r="P36" s="28">
        <f t="shared" si="4"/>
        <v>275537</v>
      </c>
    </row>
    <row r="37" spans="2:16" ht="13.75" customHeight="1" x14ac:dyDescent="0.2">
      <c r="B37" s="24">
        <v>700</v>
      </c>
      <c r="C37" s="24">
        <v>750</v>
      </c>
      <c r="D37" s="31">
        <v>107676</v>
      </c>
      <c r="E37" s="26">
        <f t="shared" si="0"/>
        <v>50</v>
      </c>
      <c r="F37" s="27">
        <f t="shared" si="1"/>
        <v>107676</v>
      </c>
      <c r="G37" s="412">
        <f t="shared" si="2"/>
        <v>2.2900042535091449E-2</v>
      </c>
      <c r="H37" s="414">
        <f>SUM(G$26:G37)</f>
        <v>0.8841999149298172</v>
      </c>
      <c r="I37" s="26">
        <f t="shared" si="3"/>
        <v>725</v>
      </c>
      <c r="J37" s="30"/>
      <c r="K37" s="27"/>
      <c r="N37" s="32">
        <f t="shared" si="5"/>
        <v>550</v>
      </c>
      <c r="O37" s="24">
        <f t="shared" si="6"/>
        <v>600</v>
      </c>
      <c r="P37" s="28">
        <f t="shared" si="4"/>
        <v>125073</v>
      </c>
    </row>
    <row r="38" spans="2:16" ht="13.75" customHeight="1" x14ac:dyDescent="0.2">
      <c r="B38" s="24">
        <v>750</v>
      </c>
      <c r="C38" s="24">
        <v>800</v>
      </c>
      <c r="D38" s="31">
        <v>49841</v>
      </c>
      <c r="E38" s="26">
        <f t="shared" si="0"/>
        <v>50</v>
      </c>
      <c r="F38" s="27">
        <f t="shared" si="1"/>
        <v>49841</v>
      </c>
      <c r="G38" s="412">
        <f t="shared" si="2"/>
        <v>1.0599957464908549E-2</v>
      </c>
      <c r="H38" s="414">
        <f>SUM(G$26:G38)</f>
        <v>0.89479987239472569</v>
      </c>
      <c r="I38" s="26">
        <f t="shared" si="3"/>
        <v>775</v>
      </c>
      <c r="J38" s="30"/>
      <c r="K38" s="27"/>
      <c r="N38" s="32">
        <f t="shared" si="5"/>
        <v>600</v>
      </c>
      <c r="O38" s="24">
        <f t="shared" si="6"/>
        <v>650</v>
      </c>
      <c r="P38" s="28">
        <f t="shared" si="4"/>
        <v>169742</v>
      </c>
    </row>
    <row r="39" spans="2:16" ht="13.75" customHeight="1" x14ac:dyDescent="0.25">
      <c r="B39" s="421">
        <v>800</v>
      </c>
      <c r="C39" s="421">
        <v>900</v>
      </c>
      <c r="D39" s="422">
        <v>100153</v>
      </c>
      <c r="E39" s="423">
        <f t="shared" si="0"/>
        <v>100</v>
      </c>
      <c r="F39" s="424">
        <f t="shared" si="1"/>
        <v>50076.5</v>
      </c>
      <c r="G39" s="425">
        <f t="shared" si="2"/>
        <v>2.1300085070182901E-2</v>
      </c>
      <c r="H39" s="427">
        <f>SUM(G$26:G39)</f>
        <v>0.91609995746490858</v>
      </c>
      <c r="I39" s="26">
        <f t="shared" si="3"/>
        <v>850</v>
      </c>
      <c r="J39" s="30"/>
      <c r="K39" s="27"/>
      <c r="N39" s="32">
        <f t="shared" si="5"/>
        <v>650</v>
      </c>
      <c r="O39" s="24">
        <f t="shared" si="6"/>
        <v>700</v>
      </c>
      <c r="P39" s="28">
        <f t="shared" si="4"/>
        <v>80874</v>
      </c>
    </row>
    <row r="40" spans="2:16" ht="13.75" customHeight="1" x14ac:dyDescent="0.2">
      <c r="B40" s="24">
        <v>900</v>
      </c>
      <c r="C40" s="24">
        <v>1000</v>
      </c>
      <c r="D40" s="31">
        <v>68179</v>
      </c>
      <c r="E40" s="26">
        <f t="shared" si="0"/>
        <v>100</v>
      </c>
      <c r="F40" s="27">
        <f t="shared" si="1"/>
        <v>34089.5</v>
      </c>
      <c r="G40" s="412">
        <f t="shared" si="2"/>
        <v>1.4500000000000001E-2</v>
      </c>
      <c r="H40" s="414">
        <f>SUM(G$26:G40)</f>
        <v>0.93059995746490853</v>
      </c>
      <c r="I40" s="26">
        <f t="shared" si="3"/>
        <v>950</v>
      </c>
      <c r="J40" s="30"/>
      <c r="K40" s="27"/>
      <c r="N40" s="32">
        <f t="shared" si="5"/>
        <v>700</v>
      </c>
      <c r="O40" s="24">
        <f t="shared" si="6"/>
        <v>750</v>
      </c>
      <c r="P40" s="28">
        <f t="shared" si="4"/>
        <v>107676</v>
      </c>
    </row>
    <row r="41" spans="2:16" ht="13.75" customHeight="1" thickBot="1" x14ac:dyDescent="0.25">
      <c r="B41" s="24">
        <v>1000</v>
      </c>
      <c r="C41" s="397">
        <v>3646</v>
      </c>
      <c r="D41" s="33">
        <v>326319</v>
      </c>
      <c r="E41" s="26">
        <f t="shared" si="0"/>
        <v>2646</v>
      </c>
      <c r="F41" s="27">
        <f t="shared" si="1"/>
        <v>6166.269841269841</v>
      </c>
      <c r="G41" s="412">
        <f t="shared" si="2"/>
        <v>6.9400042535091452E-2</v>
      </c>
      <c r="H41" s="414">
        <f>SUM(G$26:G41)</f>
        <v>1</v>
      </c>
      <c r="I41" s="26">
        <f t="shared" si="3"/>
        <v>2323</v>
      </c>
      <c r="J41" s="37"/>
      <c r="K41" s="35"/>
      <c r="N41" s="32">
        <f t="shared" si="5"/>
        <v>750</v>
      </c>
      <c r="O41" s="24">
        <f t="shared" si="6"/>
        <v>800</v>
      </c>
      <c r="P41" s="28">
        <f t="shared" si="4"/>
        <v>49841</v>
      </c>
    </row>
    <row r="42" spans="2:16" ht="13.75" customHeight="1" thickBot="1" x14ac:dyDescent="0.25">
      <c r="B42" s="474" t="s">
        <v>28</v>
      </c>
      <c r="C42" s="475"/>
      <c r="D42" s="36">
        <f>SUM(D26:D41)</f>
        <v>4702000</v>
      </c>
      <c r="E42" s="38"/>
      <c r="F42" s="403">
        <f>SUM(F26:F41)</f>
        <v>3404719.2698412701</v>
      </c>
      <c r="G42" s="413">
        <f>SUM(G26:G41)</f>
        <v>1</v>
      </c>
      <c r="H42" s="39"/>
      <c r="I42" s="40"/>
      <c r="J42" s="40"/>
      <c r="K42" s="40"/>
      <c r="N42" s="32">
        <f t="shared" si="5"/>
        <v>800</v>
      </c>
      <c r="O42" s="24">
        <f t="shared" si="6"/>
        <v>850</v>
      </c>
      <c r="P42" s="28">
        <f t="shared" si="4"/>
        <v>50076.5</v>
      </c>
    </row>
    <row r="43" spans="2:16" ht="13.75" customHeight="1" thickBot="1" x14ac:dyDescent="0.25">
      <c r="D43" s="399" t="s">
        <v>215</v>
      </c>
      <c r="F43" s="14" t="s">
        <v>223</v>
      </c>
      <c r="N43" s="32">
        <f t="shared" si="5"/>
        <v>850</v>
      </c>
      <c r="O43" s="24">
        <f t="shared" si="6"/>
        <v>900</v>
      </c>
      <c r="P43" s="28">
        <f t="shared" si="4"/>
        <v>50076.5</v>
      </c>
    </row>
    <row r="44" spans="2:16" ht="13.75" customHeight="1" thickBot="1" x14ac:dyDescent="0.3">
      <c r="B44" s="9" t="s">
        <v>15</v>
      </c>
      <c r="C44" s="476" t="s">
        <v>23</v>
      </c>
      <c r="D44" s="477"/>
      <c r="F44" s="14" t="s">
        <v>227</v>
      </c>
      <c r="I44" s="430"/>
      <c r="J44" s="431" t="s">
        <v>259</v>
      </c>
      <c r="K44" s="430" t="s">
        <v>239</v>
      </c>
      <c r="N44" s="32">
        <f t="shared" si="5"/>
        <v>900</v>
      </c>
      <c r="O44" s="24">
        <f t="shared" si="6"/>
        <v>950</v>
      </c>
      <c r="P44" s="28">
        <f t="shared" si="4"/>
        <v>34089.5</v>
      </c>
    </row>
    <row r="45" spans="2:16" ht="13.75" customHeight="1" x14ac:dyDescent="0.2">
      <c r="B45" s="41" t="s">
        <v>12</v>
      </c>
      <c r="C45" s="406">
        <f>B29+E29*(F29-F28)/(F29-F28+F29-F30)</f>
        <v>316.69466208653364</v>
      </c>
      <c r="D45" s="395"/>
      <c r="I45" s="433" t="s">
        <v>240</v>
      </c>
      <c r="J45" s="433" t="s">
        <v>241</v>
      </c>
      <c r="K45" s="432" t="s">
        <v>242</v>
      </c>
      <c r="N45" s="32">
        <f t="shared" si="5"/>
        <v>950</v>
      </c>
      <c r="O45" s="24">
        <f t="shared" si="6"/>
        <v>1000</v>
      </c>
      <c r="P45" s="28">
        <f t="shared" si="4"/>
        <v>34089.5</v>
      </c>
    </row>
    <row r="46" spans="2:16" ht="13.75" customHeight="1" x14ac:dyDescent="0.3">
      <c r="B46" s="43" t="s">
        <v>13</v>
      </c>
      <c r="C46" s="411">
        <f>B30+E30*(50%-H29)/(G30)</f>
        <v>361.67778363474167</v>
      </c>
      <c r="D46" s="44"/>
      <c r="I46" s="434">
        <v>1</v>
      </c>
      <c r="J46" s="434" t="s">
        <v>243</v>
      </c>
      <c r="K46" s="14" t="s">
        <v>248</v>
      </c>
      <c r="L46" s="439" t="s">
        <v>252</v>
      </c>
      <c r="M46" s="439"/>
      <c r="N46" s="32">
        <f t="shared" si="5"/>
        <v>1000</v>
      </c>
      <c r="O46" s="24">
        <f t="shared" si="6"/>
        <v>1050</v>
      </c>
      <c r="P46" s="28">
        <f t="shared" si="4"/>
        <v>6166.269841269841</v>
      </c>
    </row>
    <row r="47" spans="2:16" ht="13.75" customHeight="1" thickBot="1" x14ac:dyDescent="0.35">
      <c r="B47" s="45" t="s">
        <v>7</v>
      </c>
      <c r="C47" s="428" cm="1">
        <f t="array" ref="C47">SUM(I26:I41*D26:D41)/D42</f>
        <v>513.37425606125055</v>
      </c>
      <c r="D47" s="46"/>
      <c r="I47" s="434"/>
      <c r="J47" s="435">
        <f>C47</f>
        <v>513.37425606125055</v>
      </c>
      <c r="K47" s="14" cm="1">
        <f t="array" ref="K47">SUM((I26:I41-C47)^1*D26:D41)/D42</f>
        <v>0</v>
      </c>
      <c r="L47" s="440"/>
      <c r="M47" s="440"/>
      <c r="N47" s="32">
        <f t="shared" si="5"/>
        <v>1050</v>
      </c>
      <c r="O47" s="24">
        <f t="shared" si="6"/>
        <v>1100</v>
      </c>
      <c r="P47" s="28">
        <f t="shared" si="4"/>
        <v>6166.269841269841</v>
      </c>
    </row>
    <row r="48" spans="2:16" ht="13.75" customHeight="1" x14ac:dyDescent="0.3">
      <c r="B48" s="41" t="s">
        <v>4</v>
      </c>
      <c r="C48" s="47">
        <v>0</v>
      </c>
      <c r="D48" s="42"/>
      <c r="I48" s="434">
        <v>2</v>
      </c>
      <c r="J48" s="437" t="s">
        <v>244</v>
      </c>
      <c r="K48" s="438" t="s">
        <v>247</v>
      </c>
      <c r="L48" s="439" t="s">
        <v>253</v>
      </c>
      <c r="M48" s="439"/>
      <c r="N48" s="32">
        <f t="shared" si="5"/>
        <v>1100</v>
      </c>
      <c r="O48" s="24">
        <f t="shared" si="6"/>
        <v>1150</v>
      </c>
      <c r="P48" s="28">
        <f t="shared" si="4"/>
        <v>6166.269841269841</v>
      </c>
    </row>
    <row r="49" spans="2:16" ht="13.75" customHeight="1" x14ac:dyDescent="0.3">
      <c r="B49" s="43" t="s">
        <v>8</v>
      </c>
      <c r="C49" s="44">
        <f>B27+E27*(10%-H26)/(G27)</f>
        <v>165.66033723104582</v>
      </c>
      <c r="D49" s="44"/>
      <c r="I49" s="434"/>
      <c r="J49" s="434" cm="1">
        <f t="array" ref="J49">SUM(I26:I41^2*D26:D41)/D42</f>
        <v>540677.73543726071</v>
      </c>
      <c r="K49" s="14" cm="1">
        <f t="array" ref="K49">SUM((I26:I41-C47)^2*D26:D41)/D42</f>
        <v>277124.60865081835</v>
      </c>
      <c r="L49" s="440"/>
      <c r="M49" s="440"/>
      <c r="N49" s="32">
        <f t="shared" si="5"/>
        <v>1150</v>
      </c>
      <c r="O49" s="24">
        <f t="shared" si="6"/>
        <v>1200</v>
      </c>
      <c r="P49" s="28">
        <f t="shared" si="4"/>
        <v>6166.269841269841</v>
      </c>
    </row>
    <row r="50" spans="2:16" ht="13.75" customHeight="1" x14ac:dyDescent="0.3">
      <c r="B50" s="43" t="s">
        <v>9</v>
      </c>
      <c r="C50" s="44">
        <f>B29+E29*(25%-H28)/(G29)</f>
        <v>263.52787662462993</v>
      </c>
      <c r="D50" s="44"/>
      <c r="I50" s="434">
        <v>3</v>
      </c>
      <c r="J50" s="434" t="s">
        <v>245</v>
      </c>
      <c r="L50" s="439" t="s">
        <v>254</v>
      </c>
      <c r="M50" s="473" t="s">
        <v>258</v>
      </c>
      <c r="N50" s="32">
        <f t="shared" si="5"/>
        <v>1200</v>
      </c>
      <c r="O50" s="24">
        <f t="shared" si="6"/>
        <v>1250</v>
      </c>
      <c r="P50" s="28">
        <f t="shared" si="4"/>
        <v>6166.269841269841</v>
      </c>
    </row>
    <row r="51" spans="2:16" ht="13.75" customHeight="1" x14ac:dyDescent="0.3">
      <c r="B51" s="43" t="s">
        <v>10</v>
      </c>
      <c r="C51" s="44">
        <f>B33+E33*(75%-H32)/(G33)</f>
        <v>523.20813538653601</v>
      </c>
      <c r="D51" s="44"/>
      <c r="I51" s="434"/>
      <c r="J51" s="434" cm="1">
        <f t="array" ref="J51">SUM(I26:I41^3*D26:D41)/D42</f>
        <v>962975842.67451048</v>
      </c>
      <c r="K51" s="14" cm="1">
        <f t="array" ref="K51">SUM((I26:I41-C47)^3*D26:D41)/D42</f>
        <v>400868532.87076706</v>
      </c>
      <c r="L51" s="440"/>
      <c r="M51" s="473"/>
      <c r="N51" s="32">
        <f t="shared" si="5"/>
        <v>1250</v>
      </c>
      <c r="O51" s="24">
        <f t="shared" si="6"/>
        <v>1300</v>
      </c>
      <c r="P51" s="28">
        <f t="shared" si="4"/>
        <v>6166.269841269841</v>
      </c>
    </row>
    <row r="52" spans="2:16" ht="13.75" customHeight="1" x14ac:dyDescent="0.3">
      <c r="B52" s="43" t="s">
        <v>11</v>
      </c>
      <c r="C52" s="420">
        <f>B39+E39*(90%-H38)/(G39)</f>
        <v>824.41364711990639</v>
      </c>
      <c r="D52" s="44"/>
      <c r="I52" s="434">
        <v>4</v>
      </c>
      <c r="J52" s="434" t="s">
        <v>246</v>
      </c>
      <c r="L52" s="439" t="s">
        <v>255</v>
      </c>
      <c r="M52" s="473"/>
      <c r="N52" s="32">
        <f t="shared" si="5"/>
        <v>1300</v>
      </c>
      <c r="O52" s="24">
        <f t="shared" si="6"/>
        <v>1350</v>
      </c>
      <c r="P52" s="28">
        <f t="shared" si="4"/>
        <v>6166.269841269841</v>
      </c>
    </row>
    <row r="53" spans="2:16" ht="13.75" customHeight="1" thickBot="1" x14ac:dyDescent="0.3">
      <c r="B53" s="45" t="s">
        <v>5</v>
      </c>
      <c r="C53" s="48">
        <v>3646</v>
      </c>
      <c r="D53" s="46"/>
      <c r="I53" s="434"/>
      <c r="J53" s="436" cm="1">
        <f t="array" ref="J53">SUM(I26:I41^4*D26:D41)/D42</f>
        <v>2080431488930.623</v>
      </c>
      <c r="K53" s="14" cm="1">
        <f t="array" ref="K53">SUM((I26:I41-C47)^4*D26:D41)/D42</f>
        <v>749566556211.77856</v>
      </c>
      <c r="L53" s="396"/>
      <c r="M53" s="396"/>
      <c r="N53" s="32">
        <f t="shared" si="5"/>
        <v>1350</v>
      </c>
      <c r="O53" s="24">
        <f t="shared" si="6"/>
        <v>1400</v>
      </c>
      <c r="P53" s="28">
        <f t="shared" si="4"/>
        <v>6166.269841269841</v>
      </c>
    </row>
    <row r="54" spans="2:16" ht="13.75" customHeight="1" x14ac:dyDescent="0.25">
      <c r="B54" s="376" t="s">
        <v>117</v>
      </c>
      <c r="C54" s="377">
        <f>C53</f>
        <v>3646</v>
      </c>
      <c r="D54" s="377"/>
      <c r="L54" s="396"/>
      <c r="M54" s="396"/>
      <c r="N54" s="32">
        <f t="shared" si="5"/>
        <v>1400</v>
      </c>
      <c r="O54" s="24">
        <f t="shared" si="6"/>
        <v>1450</v>
      </c>
      <c r="P54" s="28">
        <f t="shared" si="4"/>
        <v>6166.269841269841</v>
      </c>
    </row>
    <row r="55" spans="2:16" ht="13.75" customHeight="1" x14ac:dyDescent="0.25">
      <c r="B55" s="376" t="s">
        <v>120</v>
      </c>
      <c r="C55" s="377">
        <f>C51-C50</f>
        <v>259.68025876190609</v>
      </c>
      <c r="D55" s="377"/>
      <c r="I55" s="396" t="s">
        <v>249</v>
      </c>
      <c r="L55" s="396"/>
      <c r="M55" s="396"/>
      <c r="N55" s="32">
        <f t="shared" si="5"/>
        <v>1450</v>
      </c>
      <c r="O55" s="24">
        <f t="shared" si="6"/>
        <v>1500</v>
      </c>
      <c r="P55" s="28">
        <f t="shared" si="4"/>
        <v>6166.269841269841</v>
      </c>
    </row>
    <row r="56" spans="2:16" ht="13.75" customHeight="1" x14ac:dyDescent="0.2">
      <c r="B56" s="376" t="s">
        <v>121</v>
      </c>
      <c r="C56" s="377">
        <f>C52-C49</f>
        <v>658.7533098888606</v>
      </c>
      <c r="D56" s="377"/>
      <c r="N56" s="32">
        <f t="shared" si="5"/>
        <v>1500</v>
      </c>
      <c r="O56" s="24">
        <f t="shared" si="6"/>
        <v>1550</v>
      </c>
      <c r="P56" s="28">
        <f t="shared" si="4"/>
        <v>6166.269841269841</v>
      </c>
    </row>
    <row r="57" spans="2:16" ht="13.75" customHeight="1" x14ac:dyDescent="0.2">
      <c r="B57" s="376" t="s">
        <v>118</v>
      </c>
      <c r="C57" s="429" cm="1">
        <f t="array" ref="C57">SUM((I26:I41-C47)^2*D26:D41)/D42</f>
        <v>277124.60865081835</v>
      </c>
      <c r="D57" s="377"/>
      <c r="J57" s="376" t="s">
        <v>39</v>
      </c>
      <c r="K57" s="383" t="s">
        <v>250</v>
      </c>
      <c r="N57" s="32">
        <f t="shared" si="5"/>
        <v>1550</v>
      </c>
      <c r="O57" s="24">
        <f t="shared" si="6"/>
        <v>1600</v>
      </c>
      <c r="P57" s="28">
        <f t="shared" si="4"/>
        <v>6166.269841269841</v>
      </c>
    </row>
    <row r="58" spans="2:16" ht="13.75" customHeight="1" thickBot="1" x14ac:dyDescent="0.25">
      <c r="B58" s="376" t="s">
        <v>119</v>
      </c>
      <c r="C58" s="255">
        <f>SQRT(C57)</f>
        <v>526.42626136128354</v>
      </c>
      <c r="D58" s="378"/>
      <c r="J58" s="379" t="s">
        <v>40</v>
      </c>
      <c r="K58" s="380" t="s">
        <v>251</v>
      </c>
      <c r="N58" s="32">
        <f t="shared" si="5"/>
        <v>1600</v>
      </c>
      <c r="O58" s="24">
        <f t="shared" si="6"/>
        <v>1650</v>
      </c>
      <c r="P58" s="28">
        <f t="shared" si="4"/>
        <v>6166.269841269841</v>
      </c>
    </row>
    <row r="59" spans="2:16" ht="13.75" customHeight="1" thickBot="1" x14ac:dyDescent="0.25">
      <c r="B59" s="379" t="s">
        <v>45</v>
      </c>
      <c r="C59" s="380">
        <f>C58/C47</f>
        <v>1.0254239575629904</v>
      </c>
      <c r="D59" s="381"/>
      <c r="E59" s="14" t="s">
        <v>236</v>
      </c>
      <c r="N59" s="32">
        <f t="shared" si="5"/>
        <v>1650</v>
      </c>
      <c r="O59" s="24">
        <f t="shared" si="6"/>
        <v>1700</v>
      </c>
      <c r="P59" s="28">
        <f t="shared" si="4"/>
        <v>6166.269841269841</v>
      </c>
    </row>
    <row r="60" spans="2:16" ht="13.75" customHeight="1" x14ac:dyDescent="0.25">
      <c r="B60" s="382" t="s">
        <v>42</v>
      </c>
      <c r="C60" s="383">
        <f>(C47-C46)*3/C58</f>
        <v>0.86448843965860056</v>
      </c>
      <c r="D60" s="377"/>
      <c r="J60" s="441" t="s">
        <v>256</v>
      </c>
      <c r="N60" s="32">
        <f t="shared" si="5"/>
        <v>1700</v>
      </c>
      <c r="O60" s="24">
        <f t="shared" si="6"/>
        <v>1750</v>
      </c>
      <c r="P60" s="28">
        <f t="shared" si="4"/>
        <v>6166.269841269841</v>
      </c>
    </row>
    <row r="61" spans="2:16" ht="13.75" customHeight="1" x14ac:dyDescent="0.2">
      <c r="B61" s="376" t="s">
        <v>115</v>
      </c>
      <c r="C61" s="383">
        <f>((C51-C46)-(C46-C50))/((C51-C46)+(C46-C50))</f>
        <v>0.2440710935974322</v>
      </c>
      <c r="D61" s="377"/>
      <c r="K61" s="14" t="s">
        <v>257</v>
      </c>
      <c r="N61" s="32">
        <f t="shared" si="5"/>
        <v>1750</v>
      </c>
      <c r="O61" s="24">
        <f t="shared" si="6"/>
        <v>1800</v>
      </c>
      <c r="P61" s="28">
        <f t="shared" si="4"/>
        <v>6166.269841269841</v>
      </c>
    </row>
    <row r="62" spans="2:16" ht="13.75" customHeight="1" x14ac:dyDescent="0.2">
      <c r="B62" s="376" t="s">
        <v>116</v>
      </c>
      <c r="C62" s="383">
        <f>((C52-C46)-(C46-C49))/((C52-C46)+(C46-C49))</f>
        <v>0.40488360829104197</v>
      </c>
      <c r="D62" s="377"/>
      <c r="N62" s="32">
        <f t="shared" si="5"/>
        <v>1800</v>
      </c>
      <c r="O62" s="24">
        <f t="shared" si="6"/>
        <v>1850</v>
      </c>
      <c r="P62" s="28">
        <f t="shared" si="4"/>
        <v>6166.269841269841</v>
      </c>
    </row>
    <row r="63" spans="2:16" ht="13.75" customHeight="1" x14ac:dyDescent="0.25">
      <c r="B63" s="376" t="s">
        <v>39</v>
      </c>
      <c r="C63" s="383">
        <f>K51/(C58^3)</f>
        <v>2.7478266254692412</v>
      </c>
      <c r="D63" s="383"/>
      <c r="E63" s="14" t="s">
        <v>238</v>
      </c>
      <c r="I63" s="396" t="s">
        <v>230</v>
      </c>
      <c r="N63" s="32">
        <f t="shared" si="5"/>
        <v>1850</v>
      </c>
      <c r="O63" s="24">
        <f t="shared" si="6"/>
        <v>1900</v>
      </c>
      <c r="P63" s="28">
        <f t="shared" si="4"/>
        <v>6166.269841269841</v>
      </c>
    </row>
    <row r="64" spans="2:16" ht="13.75" customHeight="1" thickBot="1" x14ac:dyDescent="0.25">
      <c r="B64" s="379" t="s">
        <v>40</v>
      </c>
      <c r="C64" s="380">
        <f>K53/C58^4-3</f>
        <v>6.7602291816803675</v>
      </c>
      <c r="D64" s="380"/>
      <c r="E64" s="14" t="s">
        <v>237</v>
      </c>
      <c r="I64" s="398" t="s">
        <v>231</v>
      </c>
      <c r="N64" s="32">
        <f t="shared" si="5"/>
        <v>1900</v>
      </c>
      <c r="O64" s="24">
        <f t="shared" si="6"/>
        <v>1950</v>
      </c>
      <c r="P64" s="28">
        <f t="shared" si="4"/>
        <v>6166.269841269841</v>
      </c>
    </row>
    <row r="65" spans="3:16" ht="13.75" customHeight="1" x14ac:dyDescent="0.2">
      <c r="N65" s="32">
        <f t="shared" si="5"/>
        <v>1950</v>
      </c>
      <c r="O65" s="24">
        <f t="shared" si="6"/>
        <v>2000</v>
      </c>
      <c r="P65" s="28">
        <f t="shared" si="4"/>
        <v>6166.269841269841</v>
      </c>
    </row>
    <row r="66" spans="3:16" ht="13.75" customHeight="1" x14ac:dyDescent="0.2">
      <c r="N66" s="32">
        <f t="shared" si="5"/>
        <v>2000</v>
      </c>
      <c r="O66" s="24">
        <f t="shared" si="6"/>
        <v>2050</v>
      </c>
      <c r="P66" s="28">
        <f t="shared" si="4"/>
        <v>6166.269841269841</v>
      </c>
    </row>
    <row r="67" spans="3:16" ht="13.75" customHeight="1" x14ac:dyDescent="0.2">
      <c r="N67" s="32">
        <f t="shared" si="5"/>
        <v>2050</v>
      </c>
      <c r="O67" s="24">
        <f t="shared" si="6"/>
        <v>2100</v>
      </c>
      <c r="P67" s="28">
        <f t="shared" si="4"/>
        <v>6166.269841269841</v>
      </c>
    </row>
    <row r="68" spans="3:16" ht="13.75" customHeight="1" x14ac:dyDescent="0.2">
      <c r="N68" s="32">
        <f t="shared" si="5"/>
        <v>2100</v>
      </c>
      <c r="O68" s="24">
        <f t="shared" si="6"/>
        <v>2150</v>
      </c>
      <c r="P68" s="28">
        <f t="shared" si="4"/>
        <v>6166.269841269841</v>
      </c>
    </row>
    <row r="69" spans="3:16" ht="13.75" customHeight="1" x14ac:dyDescent="0.2">
      <c r="N69" s="32">
        <f t="shared" si="5"/>
        <v>2150</v>
      </c>
      <c r="O69" s="24">
        <f t="shared" si="6"/>
        <v>2200</v>
      </c>
      <c r="P69" s="28">
        <f t="shared" si="4"/>
        <v>6166.269841269841</v>
      </c>
    </row>
    <row r="70" spans="3:16" ht="13.75" customHeight="1" x14ac:dyDescent="0.2">
      <c r="C70" s="14" t="s">
        <v>234</v>
      </c>
      <c r="N70" s="32">
        <f t="shared" si="5"/>
        <v>2200</v>
      </c>
      <c r="O70" s="24">
        <f t="shared" si="6"/>
        <v>2250</v>
      </c>
      <c r="P70" s="28">
        <f t="shared" si="4"/>
        <v>6166.269841269841</v>
      </c>
    </row>
    <row r="71" spans="3:16" ht="13.75" customHeight="1" x14ac:dyDescent="0.2">
      <c r="C71" s="14" t="s">
        <v>235</v>
      </c>
      <c r="N71" s="32">
        <f t="shared" si="5"/>
        <v>2250</v>
      </c>
      <c r="O71" s="24">
        <f t="shared" si="6"/>
        <v>2300</v>
      </c>
      <c r="P71" s="28">
        <f t="shared" si="4"/>
        <v>6166.269841269841</v>
      </c>
    </row>
    <row r="72" spans="3:16" ht="13.75" customHeight="1" x14ac:dyDescent="0.2">
      <c r="N72" s="32">
        <f t="shared" si="5"/>
        <v>2300</v>
      </c>
      <c r="O72" s="24">
        <f t="shared" si="6"/>
        <v>2350</v>
      </c>
      <c r="P72" s="28">
        <f t="shared" si="4"/>
        <v>6166.269841269841</v>
      </c>
    </row>
    <row r="73" spans="3:16" ht="13.75" customHeight="1" x14ac:dyDescent="0.2">
      <c r="N73" s="32">
        <f t="shared" si="5"/>
        <v>2350</v>
      </c>
      <c r="O73" s="24">
        <f t="shared" si="6"/>
        <v>2400</v>
      </c>
      <c r="P73" s="28">
        <f t="shared" si="4"/>
        <v>6166.269841269841</v>
      </c>
    </row>
    <row r="74" spans="3:16" ht="13.75" customHeight="1" x14ac:dyDescent="0.2">
      <c r="N74" s="32">
        <f t="shared" si="5"/>
        <v>2400</v>
      </c>
      <c r="O74" s="24">
        <f t="shared" si="6"/>
        <v>2450</v>
      </c>
      <c r="P74" s="28">
        <f t="shared" si="4"/>
        <v>6166.269841269841</v>
      </c>
    </row>
    <row r="75" spans="3:16" ht="13.75" customHeight="1" x14ac:dyDescent="0.2">
      <c r="N75" s="32">
        <f t="shared" si="5"/>
        <v>2450</v>
      </c>
      <c r="O75" s="24">
        <f t="shared" si="6"/>
        <v>2500</v>
      </c>
      <c r="P75" s="28">
        <f t="shared" si="4"/>
        <v>6166.269841269841</v>
      </c>
    </row>
    <row r="76" spans="3:16" ht="13.75" customHeight="1" x14ac:dyDescent="0.2">
      <c r="N76" s="32">
        <f t="shared" si="5"/>
        <v>2500</v>
      </c>
      <c r="O76" s="24">
        <f t="shared" si="6"/>
        <v>2550</v>
      </c>
      <c r="P76" s="28">
        <f t="shared" si="4"/>
        <v>6166.269841269841</v>
      </c>
    </row>
    <row r="77" spans="3:16" ht="13.75" customHeight="1" x14ac:dyDescent="0.2">
      <c r="N77" s="32">
        <f t="shared" si="5"/>
        <v>2550</v>
      </c>
      <c r="O77" s="24">
        <f t="shared" si="6"/>
        <v>2600</v>
      </c>
      <c r="P77" s="28">
        <f t="shared" si="4"/>
        <v>6166.269841269841</v>
      </c>
    </row>
    <row r="78" spans="3:16" ht="13.75" customHeight="1" x14ac:dyDescent="0.2">
      <c r="N78" s="32">
        <f t="shared" si="5"/>
        <v>2600</v>
      </c>
      <c r="O78" s="24">
        <f t="shared" si="6"/>
        <v>2650</v>
      </c>
      <c r="P78" s="28">
        <f t="shared" si="4"/>
        <v>6166.269841269841</v>
      </c>
    </row>
    <row r="79" spans="3:16" ht="13.75" customHeight="1" x14ac:dyDescent="0.2">
      <c r="N79" s="32">
        <f t="shared" si="5"/>
        <v>2650</v>
      </c>
      <c r="O79" s="24">
        <f t="shared" si="6"/>
        <v>2700</v>
      </c>
      <c r="P79" s="28">
        <f t="shared" si="4"/>
        <v>6166.269841269841</v>
      </c>
    </row>
    <row r="80" spans="3:16" ht="13.75" customHeight="1" x14ac:dyDescent="0.2">
      <c r="N80" s="32">
        <f t="shared" si="5"/>
        <v>2700</v>
      </c>
      <c r="O80" s="24">
        <f t="shared" si="6"/>
        <v>2750</v>
      </c>
      <c r="P80" s="28">
        <f t="shared" si="4"/>
        <v>6166.269841269841</v>
      </c>
    </row>
    <row r="81" spans="14:16" ht="13.75" customHeight="1" x14ac:dyDescent="0.2">
      <c r="N81" s="32">
        <f t="shared" si="5"/>
        <v>2750</v>
      </c>
      <c r="O81" s="24">
        <f t="shared" si="6"/>
        <v>2800</v>
      </c>
      <c r="P81" s="28">
        <f t="shared" si="4"/>
        <v>6166.269841269841</v>
      </c>
    </row>
    <row r="82" spans="14:16" ht="13.75" customHeight="1" x14ac:dyDescent="0.2">
      <c r="N82" s="32">
        <f t="shared" si="5"/>
        <v>2800</v>
      </c>
      <c r="O82" s="24">
        <f t="shared" si="6"/>
        <v>2850</v>
      </c>
      <c r="P82" s="28">
        <f t="shared" si="4"/>
        <v>6166.269841269841</v>
      </c>
    </row>
    <row r="83" spans="14:16" ht="13.75" customHeight="1" x14ac:dyDescent="0.2">
      <c r="N83" s="32">
        <f t="shared" si="5"/>
        <v>2850</v>
      </c>
      <c r="O83" s="24">
        <f t="shared" si="6"/>
        <v>2900</v>
      </c>
      <c r="P83" s="28">
        <f t="shared" si="4"/>
        <v>6166.269841269841</v>
      </c>
    </row>
    <row r="84" spans="14:16" ht="13.75" customHeight="1" x14ac:dyDescent="0.2">
      <c r="N84" s="32">
        <f t="shared" si="5"/>
        <v>2900</v>
      </c>
      <c r="O84" s="24">
        <f t="shared" si="6"/>
        <v>2950</v>
      </c>
      <c r="P84" s="28">
        <f t="shared" si="4"/>
        <v>6166.269841269841</v>
      </c>
    </row>
    <row r="85" spans="14:16" ht="13.75" customHeight="1" x14ac:dyDescent="0.2">
      <c r="N85" s="32">
        <f t="shared" si="5"/>
        <v>2950</v>
      </c>
      <c r="O85" s="24">
        <f t="shared" si="6"/>
        <v>3000</v>
      </c>
      <c r="P85" s="28">
        <f t="shared" si="4"/>
        <v>6166.269841269841</v>
      </c>
    </row>
    <row r="86" spans="14:16" ht="13.75" customHeight="1" x14ac:dyDescent="0.2">
      <c r="N86" s="32">
        <f t="shared" si="5"/>
        <v>3000</v>
      </c>
      <c r="O86" s="24">
        <f t="shared" si="6"/>
        <v>3050</v>
      </c>
      <c r="P86" s="28">
        <f t="shared" si="4"/>
        <v>6166.269841269841</v>
      </c>
    </row>
    <row r="87" spans="14:16" ht="13.75" customHeight="1" x14ac:dyDescent="0.2">
      <c r="N87" s="32">
        <f t="shared" si="5"/>
        <v>3050</v>
      </c>
      <c r="O87" s="24">
        <f t="shared" si="6"/>
        <v>3100</v>
      </c>
      <c r="P87" s="28">
        <f t="shared" si="4"/>
        <v>6166.269841269841</v>
      </c>
    </row>
    <row r="88" spans="14:16" ht="13.75" customHeight="1" x14ac:dyDescent="0.2">
      <c r="N88" s="32">
        <f t="shared" si="5"/>
        <v>3100</v>
      </c>
      <c r="O88" s="24">
        <f t="shared" si="6"/>
        <v>3150</v>
      </c>
      <c r="P88" s="28">
        <f t="shared" si="4"/>
        <v>6166.269841269841</v>
      </c>
    </row>
    <row r="89" spans="14:16" ht="13.75" customHeight="1" x14ac:dyDescent="0.2">
      <c r="N89" s="32">
        <f t="shared" si="5"/>
        <v>3150</v>
      </c>
      <c r="O89" s="24">
        <f t="shared" si="6"/>
        <v>3200</v>
      </c>
      <c r="P89" s="28">
        <f t="shared" si="4"/>
        <v>6166.269841269841</v>
      </c>
    </row>
    <row r="90" spans="14:16" ht="13.75" customHeight="1" x14ac:dyDescent="0.2">
      <c r="N90" s="32">
        <f t="shared" si="5"/>
        <v>3200</v>
      </c>
      <c r="O90" s="24">
        <f t="shared" si="6"/>
        <v>3250</v>
      </c>
      <c r="P90" s="28">
        <f t="shared" si="4"/>
        <v>6166.269841269841</v>
      </c>
    </row>
    <row r="91" spans="14:16" ht="13.75" customHeight="1" x14ac:dyDescent="0.2">
      <c r="N91" s="32">
        <f t="shared" si="5"/>
        <v>3250</v>
      </c>
      <c r="O91" s="24">
        <f t="shared" si="6"/>
        <v>3300</v>
      </c>
      <c r="P91" s="28">
        <f t="shared" ref="P91:P98" si="7">VLOOKUP(N91,$B$26:$F$41,5,TRUE)</f>
        <v>6166.269841269841</v>
      </c>
    </row>
    <row r="92" spans="14:16" ht="13.75" customHeight="1" x14ac:dyDescent="0.2">
      <c r="N92" s="32">
        <f t="shared" si="5"/>
        <v>3300</v>
      </c>
      <c r="O92" s="24">
        <f t="shared" si="6"/>
        <v>3350</v>
      </c>
      <c r="P92" s="28">
        <f t="shared" si="7"/>
        <v>6166.269841269841</v>
      </c>
    </row>
    <row r="93" spans="14:16" ht="13.75" customHeight="1" x14ac:dyDescent="0.2">
      <c r="N93" s="32">
        <f t="shared" si="5"/>
        <v>3350</v>
      </c>
      <c r="O93" s="24">
        <f t="shared" si="6"/>
        <v>3400</v>
      </c>
      <c r="P93" s="28">
        <f t="shared" si="7"/>
        <v>6166.269841269841</v>
      </c>
    </row>
    <row r="94" spans="14:16" ht="13.75" customHeight="1" x14ac:dyDescent="0.2">
      <c r="N94" s="32">
        <f t="shared" ref="N94:N98" si="8">O93</f>
        <v>3400</v>
      </c>
      <c r="O94" s="24">
        <f t="shared" ref="O94:O98" si="9">N94+50</f>
        <v>3450</v>
      </c>
      <c r="P94" s="28">
        <f t="shared" si="7"/>
        <v>6166.269841269841</v>
      </c>
    </row>
    <row r="95" spans="14:16" ht="13.75" customHeight="1" x14ac:dyDescent="0.2">
      <c r="N95" s="32">
        <f t="shared" si="8"/>
        <v>3450</v>
      </c>
      <c r="O95" s="24">
        <f t="shared" si="9"/>
        <v>3500</v>
      </c>
      <c r="P95" s="28">
        <f t="shared" si="7"/>
        <v>6166.269841269841</v>
      </c>
    </row>
    <row r="96" spans="14:16" ht="13.75" customHeight="1" x14ac:dyDescent="0.2">
      <c r="N96" s="32">
        <f t="shared" si="8"/>
        <v>3500</v>
      </c>
      <c r="O96" s="24">
        <f t="shared" si="9"/>
        <v>3550</v>
      </c>
      <c r="P96" s="28">
        <f t="shared" si="7"/>
        <v>6166.269841269841</v>
      </c>
    </row>
    <row r="97" spans="14:18" ht="13.75" customHeight="1" x14ac:dyDescent="0.2">
      <c r="N97" s="32">
        <f t="shared" si="8"/>
        <v>3550</v>
      </c>
      <c r="O97" s="24">
        <f t="shared" si="9"/>
        <v>3600</v>
      </c>
      <c r="P97" s="28">
        <f t="shared" si="7"/>
        <v>6166.269841269841</v>
      </c>
    </row>
    <row r="98" spans="14:18" ht="13.75" customHeight="1" x14ac:dyDescent="0.2">
      <c r="N98" s="32">
        <f t="shared" si="8"/>
        <v>3600</v>
      </c>
      <c r="O98" s="24">
        <f t="shared" si="9"/>
        <v>3650</v>
      </c>
      <c r="P98" s="28">
        <f t="shared" si="7"/>
        <v>6166.269841269841</v>
      </c>
    </row>
    <row r="99" spans="14:18" ht="13.75" customHeight="1" x14ac:dyDescent="0.25">
      <c r="N99" s="396" t="s">
        <v>225</v>
      </c>
      <c r="P99" s="405">
        <f>SUM(P26:P98)</f>
        <v>4539281.9682539552</v>
      </c>
      <c r="R99" s="396" t="s">
        <v>226</v>
      </c>
    </row>
  </sheetData>
  <mergeCells count="8">
    <mergeCell ref="M50:M52"/>
    <mergeCell ref="N25:O25"/>
    <mergeCell ref="B42:C42"/>
    <mergeCell ref="C44:D44"/>
    <mergeCell ref="B2:K2"/>
    <mergeCell ref="B4:C4"/>
    <mergeCell ref="B22:K22"/>
    <mergeCell ref="B25:C25"/>
  </mergeCells>
  <pageMargins left="0.75" right="0.75" top="1" bottom="1" header="0.5" footer="0.5"/>
  <pageSetup paperSize="9" scale="55"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E08EC-98FA-41C7-ABB1-0126DEB4ED2F}">
  <sheetPr>
    <tabColor theme="1" tint="0.34998626667073579"/>
  </sheetPr>
  <dimension ref="A1:S37"/>
  <sheetViews>
    <sheetView topLeftCell="A10" zoomScale="160" zoomScaleNormal="160" workbookViewId="0">
      <selection activeCell="E26" sqref="E26"/>
    </sheetView>
  </sheetViews>
  <sheetFormatPr defaultColWidth="8.88671875" defaultRowHeight="12.45" x14ac:dyDescent="0.2"/>
  <cols>
    <col min="1" max="1" width="2.5546875" style="73" customWidth="1"/>
    <col min="2" max="2" width="14.6640625" style="73" customWidth="1"/>
    <col min="3" max="4" width="13.6640625" style="73" customWidth="1"/>
    <col min="5" max="5" width="15.33203125" style="73" customWidth="1"/>
    <col min="6" max="9" width="13.6640625" style="73" customWidth="1"/>
    <col min="10" max="16384" width="8.88671875" style="73"/>
  </cols>
  <sheetData>
    <row r="1" spans="2:19" ht="13.75" customHeight="1" thickBot="1" x14ac:dyDescent="0.25"/>
    <row r="2" spans="2:19" ht="27" customHeight="1" thickBot="1" x14ac:dyDescent="0.3">
      <c r="B2" s="510" t="s">
        <v>175</v>
      </c>
      <c r="C2" s="511"/>
      <c r="D2" s="511"/>
      <c r="E2" s="511"/>
      <c r="F2" s="511"/>
      <c r="G2" s="511"/>
      <c r="H2" s="511"/>
      <c r="I2" s="512"/>
      <c r="J2" s="74"/>
      <c r="K2" s="74"/>
      <c r="L2" s="74"/>
      <c r="M2" s="74"/>
      <c r="N2" s="74"/>
      <c r="O2" s="74"/>
      <c r="P2" s="74"/>
      <c r="Q2" s="74"/>
      <c r="R2" s="74"/>
      <c r="S2" s="74"/>
    </row>
    <row r="3" spans="2:19" ht="13.75" customHeight="1" thickBot="1" x14ac:dyDescent="0.25"/>
    <row r="4" spans="2:19" ht="27" customHeight="1" thickBot="1" x14ac:dyDescent="0.25">
      <c r="B4" s="513" t="s">
        <v>167</v>
      </c>
      <c r="C4" s="514"/>
      <c r="D4" s="76" t="s">
        <v>168</v>
      </c>
    </row>
    <row r="5" spans="2:19" ht="13.75" customHeight="1" x14ac:dyDescent="0.2">
      <c r="B5" s="208">
        <v>1000</v>
      </c>
      <c r="C5" s="208">
        <v>5000</v>
      </c>
      <c r="D5" s="209">
        <v>0.15</v>
      </c>
    </row>
    <row r="6" spans="2:19" ht="13.75" customHeight="1" x14ac:dyDescent="0.2">
      <c r="B6" s="210">
        <v>5000</v>
      </c>
      <c r="C6" s="210">
        <v>10000</v>
      </c>
      <c r="D6" s="209">
        <v>0.2</v>
      </c>
    </row>
    <row r="7" spans="2:19" ht="13.75" customHeight="1" x14ac:dyDescent="0.2">
      <c r="B7" s="210">
        <v>10000</v>
      </c>
      <c r="C7" s="210">
        <v>15000</v>
      </c>
      <c r="D7" s="209">
        <v>0.13</v>
      </c>
    </row>
    <row r="8" spans="2:19" ht="13.75" customHeight="1" x14ac:dyDescent="0.2">
      <c r="B8" s="210">
        <v>15000</v>
      </c>
      <c r="C8" s="210">
        <v>20000</v>
      </c>
      <c r="D8" s="209">
        <v>0.16</v>
      </c>
    </row>
    <row r="9" spans="2:19" ht="13.75" customHeight="1" x14ac:dyDescent="0.2">
      <c r="B9" s="210">
        <v>20000</v>
      </c>
      <c r="C9" s="210">
        <v>50000</v>
      </c>
      <c r="D9" s="209">
        <v>0.3</v>
      </c>
    </row>
    <row r="10" spans="2:19" ht="13.75" customHeight="1" thickBot="1" x14ac:dyDescent="0.25">
      <c r="B10" s="211">
        <v>50000</v>
      </c>
      <c r="C10" s="211">
        <v>100000</v>
      </c>
      <c r="D10" s="212">
        <v>0.06</v>
      </c>
    </row>
    <row r="11" spans="2:19" ht="13.75" customHeight="1" thickBot="1" x14ac:dyDescent="0.25"/>
    <row r="12" spans="2:19" ht="67.75" customHeight="1" thickBot="1" x14ac:dyDescent="0.3">
      <c r="B12" s="510" t="s">
        <v>170</v>
      </c>
      <c r="C12" s="511"/>
      <c r="D12" s="511"/>
      <c r="E12" s="511"/>
      <c r="F12" s="511"/>
      <c r="G12" s="511"/>
      <c r="H12" s="511"/>
      <c r="I12" s="512"/>
      <c r="J12" s="74"/>
      <c r="K12" s="74"/>
      <c r="L12" s="74"/>
      <c r="M12" s="74"/>
      <c r="N12" s="74"/>
      <c r="O12" s="74"/>
      <c r="P12" s="74"/>
      <c r="Q12" s="74"/>
      <c r="R12" s="74"/>
      <c r="S12" s="74"/>
    </row>
    <row r="13" spans="2:19" s="85" customFormat="1" ht="13.75" customHeight="1" thickBot="1" x14ac:dyDescent="0.35">
      <c r="B13" s="84"/>
      <c r="C13" s="84"/>
      <c r="D13" s="84"/>
      <c r="E13" s="84"/>
      <c r="F13" s="84"/>
      <c r="G13" s="84"/>
      <c r="H13" s="84"/>
      <c r="I13" s="84"/>
    </row>
    <row r="14" spans="2:19" ht="13.75" customHeight="1" thickBot="1" x14ac:dyDescent="0.25"/>
    <row r="15" spans="2:19" ht="14.25" customHeight="1" thickBot="1" x14ac:dyDescent="0.25">
      <c r="B15" s="513" t="s">
        <v>167</v>
      </c>
      <c r="C15" s="514"/>
      <c r="D15" s="75" t="s">
        <v>55</v>
      </c>
      <c r="E15" s="130" t="s">
        <v>277</v>
      </c>
      <c r="F15" s="130" t="s">
        <v>288</v>
      </c>
      <c r="G15" s="131" t="s">
        <v>287</v>
      </c>
      <c r="H15" s="73" t="s">
        <v>290</v>
      </c>
    </row>
    <row r="16" spans="2:19" ht="13.75" customHeight="1" x14ac:dyDescent="0.2">
      <c r="B16" s="213">
        <v>1000</v>
      </c>
      <c r="C16" s="213">
        <v>5000</v>
      </c>
      <c r="D16" s="214">
        <v>0.15</v>
      </c>
      <c r="E16" s="209">
        <f>SUM($D$16:D16)</f>
        <v>0.15</v>
      </c>
      <c r="F16" s="215">
        <f>C16-B16</f>
        <v>4000</v>
      </c>
      <c r="G16" s="216">
        <f>(C16+B16)/2</f>
        <v>3000</v>
      </c>
      <c r="H16" s="462">
        <f>D16/F16</f>
        <v>3.7499999999999997E-5</v>
      </c>
    </row>
    <row r="17" spans="1:9" ht="13.75" customHeight="1" x14ac:dyDescent="0.2">
      <c r="B17" s="217">
        <v>5000</v>
      </c>
      <c r="C17" s="217">
        <v>10000</v>
      </c>
      <c r="D17" s="214">
        <v>0.2</v>
      </c>
      <c r="E17" s="209">
        <f>SUM($D$16:D17)</f>
        <v>0.35</v>
      </c>
      <c r="F17" s="215">
        <f t="shared" ref="F17:F21" si="0">C17-B17</f>
        <v>5000</v>
      </c>
      <c r="G17" s="216">
        <f t="shared" ref="G17:G21" si="1">(C17+B17)/2</f>
        <v>7500</v>
      </c>
      <c r="H17" s="462">
        <f t="shared" ref="H17:H21" si="2">D17/F17</f>
        <v>4.0000000000000003E-5</v>
      </c>
    </row>
    <row r="18" spans="1:9" ht="13.75" customHeight="1" x14ac:dyDescent="0.2">
      <c r="B18" s="217">
        <v>10000</v>
      </c>
      <c r="C18" s="217">
        <v>15000</v>
      </c>
      <c r="D18" s="214">
        <v>0.13</v>
      </c>
      <c r="E18" s="209">
        <f>SUM($D$16:D18)</f>
        <v>0.48</v>
      </c>
      <c r="F18" s="215">
        <f t="shared" si="0"/>
        <v>5000</v>
      </c>
      <c r="G18" s="216">
        <f t="shared" si="1"/>
        <v>12500</v>
      </c>
      <c r="H18" s="462">
        <f t="shared" si="2"/>
        <v>2.6000000000000002E-5</v>
      </c>
    </row>
    <row r="19" spans="1:9" ht="13.75" customHeight="1" x14ac:dyDescent="0.2">
      <c r="B19" s="217">
        <v>15000</v>
      </c>
      <c r="C19" s="217">
        <v>20000</v>
      </c>
      <c r="D19" s="214">
        <v>0.16</v>
      </c>
      <c r="E19" s="209">
        <f>SUM($D$16:D19)</f>
        <v>0.64</v>
      </c>
      <c r="F19" s="215">
        <f t="shared" si="0"/>
        <v>5000</v>
      </c>
      <c r="G19" s="216">
        <f t="shared" si="1"/>
        <v>17500</v>
      </c>
      <c r="H19" s="462">
        <f t="shared" si="2"/>
        <v>3.1999999999999999E-5</v>
      </c>
    </row>
    <row r="20" spans="1:9" ht="13.75" customHeight="1" x14ac:dyDescent="0.2">
      <c r="B20" s="217">
        <v>20000</v>
      </c>
      <c r="C20" s="217">
        <v>50000</v>
      </c>
      <c r="D20" s="214">
        <v>0.3</v>
      </c>
      <c r="E20" s="209">
        <f>SUM($D$16:D20)</f>
        <v>0.94</v>
      </c>
      <c r="F20" s="215">
        <f t="shared" si="0"/>
        <v>30000</v>
      </c>
      <c r="G20" s="216">
        <f t="shared" si="1"/>
        <v>35000</v>
      </c>
      <c r="H20" s="462">
        <f t="shared" si="2"/>
        <v>9.9999999999999991E-6</v>
      </c>
    </row>
    <row r="21" spans="1:9" ht="13.75" customHeight="1" thickBot="1" x14ac:dyDescent="0.25">
      <c r="B21" s="218">
        <v>50000</v>
      </c>
      <c r="C21" s="218">
        <v>100000</v>
      </c>
      <c r="D21" s="219">
        <v>0.06</v>
      </c>
      <c r="E21" s="209">
        <f>SUM($D$16:D21)</f>
        <v>1</v>
      </c>
      <c r="F21" s="215">
        <f t="shared" si="0"/>
        <v>50000</v>
      </c>
      <c r="G21" s="216">
        <f t="shared" si="1"/>
        <v>75000</v>
      </c>
      <c r="H21" s="462">
        <f t="shared" si="2"/>
        <v>1.1999999999999999E-6</v>
      </c>
    </row>
    <row r="22" spans="1:9" ht="13.75" customHeight="1" thickBot="1" x14ac:dyDescent="0.25"/>
    <row r="23" spans="1:9" ht="14.25" customHeight="1" thickBot="1" x14ac:dyDescent="0.25">
      <c r="B23" s="508" t="s">
        <v>152</v>
      </c>
      <c r="C23" s="509"/>
      <c r="D23" s="13"/>
      <c r="G23" s="13"/>
    </row>
    <row r="24" spans="1:9" ht="14.25" customHeight="1" x14ac:dyDescent="0.2">
      <c r="A24" s="73" t="s">
        <v>0</v>
      </c>
      <c r="B24" s="220" t="s">
        <v>14</v>
      </c>
      <c r="C24" s="221" cm="1">
        <f t="array" ref="C24">SUM(G16:G21*D16:D21)</f>
        <v>21375</v>
      </c>
      <c r="D24" s="86"/>
      <c r="G24" s="86"/>
    </row>
    <row r="25" spans="1:9" ht="14.25" customHeight="1" x14ac:dyDescent="0.2">
      <c r="A25" s="73" t="s">
        <v>1</v>
      </c>
      <c r="B25" s="220" t="s">
        <v>13</v>
      </c>
      <c r="C25" s="221">
        <f>B19+F19*(50%-E18)/(D19)</f>
        <v>15625</v>
      </c>
      <c r="D25" s="86"/>
      <c r="G25" s="86"/>
    </row>
    <row r="26" spans="1:9" ht="14.25" customHeight="1" x14ac:dyDescent="0.2">
      <c r="B26" s="220" t="s">
        <v>12</v>
      </c>
      <c r="C26" s="221">
        <f>B17+F17*(H17-H16)/(H17-H16+H17-H18)</f>
        <v>5757.5757575757589</v>
      </c>
      <c r="D26" s="86"/>
      <c r="G26" s="86"/>
    </row>
    <row r="27" spans="1:9" ht="14.25" customHeight="1" x14ac:dyDescent="0.2">
      <c r="A27" s="73" t="s">
        <v>2</v>
      </c>
      <c r="B27" s="220" t="s">
        <v>133</v>
      </c>
      <c r="C27" s="221" cm="1">
        <f t="array" ref="C27">SQRT(SUM(D16:D21*(G16:G21-C24)^2))</f>
        <v>18166.504204166526</v>
      </c>
      <c r="D27" s="86"/>
      <c r="G27" s="86"/>
    </row>
    <row r="28" spans="1:9" ht="14.25" customHeight="1" x14ac:dyDescent="0.2">
      <c r="A28" s="73" t="s">
        <v>64</v>
      </c>
      <c r="B28" s="220" t="s">
        <v>42</v>
      </c>
      <c r="C28" s="222">
        <f>3*(C24-C25)/C27</f>
        <v>0.94954977612278735</v>
      </c>
      <c r="D28" s="86"/>
      <c r="E28" s="86"/>
      <c r="F28" s="86"/>
      <c r="G28" s="86"/>
    </row>
    <row r="29" spans="1:9" ht="14.25" customHeight="1" thickBot="1" x14ac:dyDescent="0.25">
      <c r="D29" s="86"/>
      <c r="E29" s="86"/>
      <c r="F29" s="86"/>
    </row>
    <row r="30" spans="1:9" ht="14.25" customHeight="1" thickBot="1" x14ac:dyDescent="0.25">
      <c r="B30" s="508" t="s">
        <v>169</v>
      </c>
      <c r="C30" s="527"/>
      <c r="D30" s="527"/>
      <c r="E30" s="527"/>
      <c r="F30" s="527"/>
      <c r="G30" s="527"/>
      <c r="H30" s="527"/>
      <c r="I30" s="509"/>
    </row>
    <row r="31" spans="1:9" ht="14.25" customHeight="1" thickBot="1" x14ac:dyDescent="0.25">
      <c r="D31" s="86"/>
      <c r="E31" s="86"/>
      <c r="F31" s="86"/>
      <c r="G31" s="86"/>
      <c r="H31" s="86"/>
    </row>
    <row r="32" spans="1:9" ht="13.95" customHeight="1" thickBot="1" x14ac:dyDescent="0.25">
      <c r="B32" s="508" t="s">
        <v>171</v>
      </c>
      <c r="C32" s="509"/>
      <c r="E32" s="508" t="s">
        <v>138</v>
      </c>
      <c r="F32" s="509"/>
      <c r="H32" s="508" t="s">
        <v>139</v>
      </c>
      <c r="I32" s="509"/>
    </row>
    <row r="33" spans="2:9" ht="14.4" x14ac:dyDescent="0.2">
      <c r="B33" s="220" t="s">
        <v>34</v>
      </c>
      <c r="C33" s="221"/>
      <c r="E33" s="220" t="s">
        <v>141</v>
      </c>
      <c r="F33" s="221"/>
      <c r="H33" s="223" t="s">
        <v>160</v>
      </c>
      <c r="I33" s="222"/>
    </row>
    <row r="34" spans="2:9" ht="14.4" x14ac:dyDescent="0.2">
      <c r="B34" s="220" t="s">
        <v>159</v>
      </c>
      <c r="C34" s="221"/>
      <c r="E34" s="220" t="s">
        <v>143</v>
      </c>
      <c r="F34" s="221"/>
      <c r="H34" s="223" t="s">
        <v>174</v>
      </c>
      <c r="I34" s="222"/>
    </row>
    <row r="35" spans="2:9" ht="14.4" x14ac:dyDescent="0.2">
      <c r="B35" s="220" t="s">
        <v>172</v>
      </c>
      <c r="C35" s="221"/>
      <c r="E35" s="394" t="s">
        <v>114</v>
      </c>
      <c r="F35" s="222"/>
      <c r="H35" s="223" t="s">
        <v>44</v>
      </c>
      <c r="I35" s="222"/>
    </row>
    <row r="36" spans="2:9" ht="14.4" x14ac:dyDescent="0.2">
      <c r="B36" s="220" t="s">
        <v>173</v>
      </c>
      <c r="C36" s="221"/>
      <c r="H36" s="223" t="s">
        <v>46</v>
      </c>
      <c r="I36" s="222"/>
    </row>
    <row r="37" spans="2:9" x14ac:dyDescent="0.2">
      <c r="H37" s="86"/>
      <c r="I37" s="86"/>
    </row>
  </sheetData>
  <mergeCells count="9">
    <mergeCell ref="B32:C32"/>
    <mergeCell ref="E32:F32"/>
    <mergeCell ref="H32:I32"/>
    <mergeCell ref="B2:I2"/>
    <mergeCell ref="B4:C4"/>
    <mergeCell ref="B12:I12"/>
    <mergeCell ref="B15:C15"/>
    <mergeCell ref="B23:C23"/>
    <mergeCell ref="B30:I30"/>
  </mergeCells>
  <pageMargins left="0.75" right="0.75" top="1" bottom="1" header="0.5" footer="0.5"/>
  <pageSetup paperSize="9" scale="70" orientation="portrait" r:id="rId1"/>
  <headerFooter alignWithMargins="0"/>
  <drawing r:id="rId2"/>
  <legacyDrawing r:id="rId3"/>
  <oleObjects>
    <mc:AlternateContent xmlns:mc="http://schemas.openxmlformats.org/markup-compatibility/2006">
      <mc:Choice Requires="x14">
        <oleObject progId="Equation.3" shapeId="14337" r:id="rId4">
          <objectPr defaultSize="0" autoPict="0" r:id="rId5">
            <anchor moveWithCells="1" sizeWithCells="1">
              <from>
                <xdr:col>4</xdr:col>
                <xdr:colOff>0</xdr:colOff>
                <xdr:row>31</xdr:row>
                <xdr:rowOff>0</xdr:rowOff>
              </from>
              <to>
                <xdr:col>4</xdr:col>
                <xdr:colOff>0</xdr:colOff>
                <xdr:row>31</xdr:row>
                <xdr:rowOff>0</xdr:rowOff>
              </to>
            </anchor>
          </objectPr>
        </oleObject>
      </mc:Choice>
      <mc:Fallback>
        <oleObject progId="Equation.3" shapeId="14337" r:id="rId4"/>
      </mc:Fallback>
    </mc:AlternateContent>
    <mc:AlternateContent xmlns:mc="http://schemas.openxmlformats.org/markup-compatibility/2006">
      <mc:Choice Requires="x14">
        <oleObject progId="Equation.3" shapeId="14338" r:id="rId6">
          <objectPr defaultSize="0" autoPict="0" r:id="rId7">
            <anchor moveWithCells="1" sizeWithCells="1">
              <from>
                <xdr:col>10</xdr:col>
                <xdr:colOff>0</xdr:colOff>
                <xdr:row>31</xdr:row>
                <xdr:rowOff>0</xdr:rowOff>
              </from>
              <to>
                <xdr:col>10</xdr:col>
                <xdr:colOff>124691</xdr:colOff>
                <xdr:row>31</xdr:row>
                <xdr:rowOff>0</xdr:rowOff>
              </to>
            </anchor>
          </objectPr>
        </oleObject>
      </mc:Choice>
      <mc:Fallback>
        <oleObject progId="Equation.3" shapeId="14338" r:id="rId6"/>
      </mc:Fallback>
    </mc:AlternateContent>
    <mc:AlternateContent xmlns:mc="http://schemas.openxmlformats.org/markup-compatibility/2006">
      <mc:Choice Requires="x14">
        <oleObject progId="Equation.3" shapeId="14339" r:id="rId8">
          <objectPr defaultSize="0" autoPict="0" r:id="rId7">
            <anchor moveWithCells="1" sizeWithCells="1">
              <from>
                <xdr:col>10</xdr:col>
                <xdr:colOff>0</xdr:colOff>
                <xdr:row>31</xdr:row>
                <xdr:rowOff>0</xdr:rowOff>
              </from>
              <to>
                <xdr:col>10</xdr:col>
                <xdr:colOff>124691</xdr:colOff>
                <xdr:row>31</xdr:row>
                <xdr:rowOff>0</xdr:rowOff>
              </to>
            </anchor>
          </objectPr>
        </oleObject>
      </mc:Choice>
      <mc:Fallback>
        <oleObject progId="Equation.3" shapeId="14339" r:id="rId8"/>
      </mc:Fallback>
    </mc:AlternateContent>
    <mc:AlternateContent xmlns:mc="http://schemas.openxmlformats.org/markup-compatibility/2006">
      <mc:Choice Requires="x14">
        <oleObject progId="Equation.3" shapeId="14340" r:id="rId9">
          <objectPr defaultSize="0" autoPict="0" r:id="rId10">
            <anchor moveWithCells="1" sizeWithCells="1">
              <from>
                <xdr:col>4</xdr:col>
                <xdr:colOff>0</xdr:colOff>
                <xdr:row>31</xdr:row>
                <xdr:rowOff>0</xdr:rowOff>
              </from>
              <to>
                <xdr:col>4</xdr:col>
                <xdr:colOff>0</xdr:colOff>
                <xdr:row>31</xdr:row>
                <xdr:rowOff>0</xdr:rowOff>
              </to>
            </anchor>
          </objectPr>
        </oleObject>
      </mc:Choice>
      <mc:Fallback>
        <oleObject progId="Equation.3" shapeId="14340" r:id="rId9"/>
      </mc:Fallback>
    </mc:AlternateContent>
    <mc:AlternateContent xmlns:mc="http://schemas.openxmlformats.org/markup-compatibility/2006">
      <mc:Choice Requires="x14">
        <oleObject progId="Equation.3" shapeId="14341" r:id="rId11">
          <objectPr defaultSize="0" autoPict="0" r:id="rId12">
            <anchor moveWithCells="1" sizeWithCells="1">
              <from>
                <xdr:col>4</xdr:col>
                <xdr:colOff>0</xdr:colOff>
                <xdr:row>31</xdr:row>
                <xdr:rowOff>0</xdr:rowOff>
              </from>
              <to>
                <xdr:col>4</xdr:col>
                <xdr:colOff>0</xdr:colOff>
                <xdr:row>31</xdr:row>
                <xdr:rowOff>0</xdr:rowOff>
              </to>
            </anchor>
          </objectPr>
        </oleObject>
      </mc:Choice>
      <mc:Fallback>
        <oleObject progId="Equation.3" shapeId="14341" r:id="rId11"/>
      </mc:Fallback>
    </mc:AlternateContent>
    <mc:AlternateContent xmlns:mc="http://schemas.openxmlformats.org/markup-compatibility/2006">
      <mc:Choice Requires="x14">
        <oleObject progId="Equation.3" shapeId="14342" r:id="rId13">
          <objectPr defaultSize="0" autoPict="0" r:id="rId14">
            <anchor moveWithCells="1" sizeWithCells="1">
              <from>
                <xdr:col>4</xdr:col>
                <xdr:colOff>0</xdr:colOff>
                <xdr:row>31</xdr:row>
                <xdr:rowOff>0</xdr:rowOff>
              </from>
              <to>
                <xdr:col>4</xdr:col>
                <xdr:colOff>0</xdr:colOff>
                <xdr:row>31</xdr:row>
                <xdr:rowOff>0</xdr:rowOff>
              </to>
            </anchor>
          </objectPr>
        </oleObject>
      </mc:Choice>
      <mc:Fallback>
        <oleObject progId="Equation.3" shapeId="14342" r:id="rId13"/>
      </mc:Fallback>
    </mc:AlternateContent>
    <mc:AlternateContent xmlns:mc="http://schemas.openxmlformats.org/markup-compatibility/2006">
      <mc:Choice Requires="x14">
        <oleObject progId="Equation.3" shapeId="14343" r:id="rId15">
          <objectPr defaultSize="0" autoPict="0" r:id="rId16">
            <anchor moveWithCells="1" sizeWithCells="1">
              <from>
                <xdr:col>10</xdr:col>
                <xdr:colOff>0</xdr:colOff>
                <xdr:row>30</xdr:row>
                <xdr:rowOff>0</xdr:rowOff>
              </from>
              <to>
                <xdr:col>10</xdr:col>
                <xdr:colOff>0</xdr:colOff>
                <xdr:row>30</xdr:row>
                <xdr:rowOff>0</xdr:rowOff>
              </to>
            </anchor>
          </objectPr>
        </oleObject>
      </mc:Choice>
      <mc:Fallback>
        <oleObject progId="Equation.3" shapeId="14343" r:id="rId15"/>
      </mc:Fallback>
    </mc:AlternateContent>
    <mc:AlternateContent xmlns:mc="http://schemas.openxmlformats.org/markup-compatibility/2006">
      <mc:Choice Requires="x14">
        <oleObject progId="Equation.3" shapeId="14344" r:id="rId17">
          <objectPr defaultSize="0" autoPict="0" r:id="rId18">
            <anchor moveWithCells="1" sizeWithCells="1">
              <from>
                <xdr:col>10</xdr:col>
                <xdr:colOff>0</xdr:colOff>
                <xdr:row>30</xdr:row>
                <xdr:rowOff>0</xdr:rowOff>
              </from>
              <to>
                <xdr:col>10</xdr:col>
                <xdr:colOff>0</xdr:colOff>
                <xdr:row>30</xdr:row>
                <xdr:rowOff>0</xdr:rowOff>
              </to>
            </anchor>
          </objectPr>
        </oleObject>
      </mc:Choice>
      <mc:Fallback>
        <oleObject progId="Equation.3" shapeId="14344" r:id="rId17"/>
      </mc:Fallback>
    </mc:AlternateContent>
    <mc:AlternateContent xmlns:mc="http://schemas.openxmlformats.org/markup-compatibility/2006">
      <mc:Choice Requires="x14">
        <oleObject progId="Equation.3" shapeId="14345" r:id="rId19">
          <objectPr defaultSize="0" autoPict="0" r:id="rId20">
            <anchor moveWithCells="1" sizeWithCells="1">
              <from>
                <xdr:col>10</xdr:col>
                <xdr:colOff>0</xdr:colOff>
                <xdr:row>30</xdr:row>
                <xdr:rowOff>0</xdr:rowOff>
              </from>
              <to>
                <xdr:col>10</xdr:col>
                <xdr:colOff>0</xdr:colOff>
                <xdr:row>30</xdr:row>
                <xdr:rowOff>0</xdr:rowOff>
              </to>
            </anchor>
          </objectPr>
        </oleObject>
      </mc:Choice>
      <mc:Fallback>
        <oleObject progId="Equation.3" shapeId="14345" r:id="rId19"/>
      </mc:Fallback>
    </mc:AlternateContent>
    <mc:AlternateContent xmlns:mc="http://schemas.openxmlformats.org/markup-compatibility/2006">
      <mc:Choice Requires="x14">
        <oleObject progId="Equation.3" shapeId="14346" r:id="rId21">
          <objectPr defaultSize="0" autoPict="0" r:id="rId22">
            <anchor moveWithCells="1" sizeWithCells="1">
              <from>
                <xdr:col>10</xdr:col>
                <xdr:colOff>0</xdr:colOff>
                <xdr:row>30</xdr:row>
                <xdr:rowOff>0</xdr:rowOff>
              </from>
              <to>
                <xdr:col>10</xdr:col>
                <xdr:colOff>0</xdr:colOff>
                <xdr:row>30</xdr:row>
                <xdr:rowOff>0</xdr:rowOff>
              </to>
            </anchor>
          </objectPr>
        </oleObject>
      </mc:Choice>
      <mc:Fallback>
        <oleObject progId="Equation.3" shapeId="14346" r:id="rId21"/>
      </mc:Fallback>
    </mc:AlternateContent>
    <mc:AlternateContent xmlns:mc="http://schemas.openxmlformats.org/markup-compatibility/2006">
      <mc:Choice Requires="x14">
        <oleObject progId="Equation.3" shapeId="14347" r:id="rId23">
          <objectPr defaultSize="0" autoPict="0" r:id="rId24">
            <anchor moveWithCells="1" sizeWithCells="1">
              <from>
                <xdr:col>10</xdr:col>
                <xdr:colOff>0</xdr:colOff>
                <xdr:row>30</xdr:row>
                <xdr:rowOff>0</xdr:rowOff>
              </from>
              <to>
                <xdr:col>10</xdr:col>
                <xdr:colOff>0</xdr:colOff>
                <xdr:row>30</xdr:row>
                <xdr:rowOff>0</xdr:rowOff>
              </to>
            </anchor>
          </objectPr>
        </oleObject>
      </mc:Choice>
      <mc:Fallback>
        <oleObject progId="Equation.3" shapeId="14347" r:id="rId23"/>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AD6FA-99BC-4050-9E43-F7D0FE76A65D}">
  <sheetPr>
    <tabColor theme="0" tint="-0.499984740745262"/>
  </sheetPr>
  <dimension ref="B1:P43"/>
  <sheetViews>
    <sheetView topLeftCell="A13" zoomScaleNormal="100" workbookViewId="0">
      <selection activeCell="D25" sqref="D25"/>
    </sheetView>
  </sheetViews>
  <sheetFormatPr defaultColWidth="8.88671875" defaultRowHeight="13.75" customHeight="1" x14ac:dyDescent="0.2"/>
  <cols>
    <col min="1" max="1" width="2.6640625" style="8" bestFit="1" customWidth="1"/>
    <col min="2" max="10" width="12.6640625" style="8" customWidth="1"/>
    <col min="11" max="16384" width="8.88671875" style="8"/>
  </cols>
  <sheetData>
    <row r="1" spans="2:10" ht="13.75" customHeight="1" thickBot="1" x14ac:dyDescent="0.25"/>
    <row r="2" spans="2:10" ht="27" customHeight="1" thickBot="1" x14ac:dyDescent="0.25">
      <c r="B2" s="528" t="s">
        <v>179</v>
      </c>
      <c r="C2" s="529"/>
      <c r="D2" s="529"/>
      <c r="E2" s="529"/>
      <c r="F2" s="529"/>
      <c r="G2" s="529"/>
      <c r="H2" s="529"/>
      <c r="I2" s="529"/>
      <c r="J2" s="530"/>
    </row>
    <row r="4" spans="2:10" ht="13.75" customHeight="1" x14ac:dyDescent="0.2">
      <c r="B4" s="506" t="s">
        <v>177</v>
      </c>
      <c r="C4" s="507"/>
      <c r="D4" s="16" t="s">
        <v>178</v>
      </c>
    </row>
    <row r="5" spans="2:10" ht="13.75" customHeight="1" x14ac:dyDescent="0.2">
      <c r="B5" s="50"/>
      <c r="C5" s="50">
        <v>19999</v>
      </c>
      <c r="D5" s="50">
        <v>10982</v>
      </c>
    </row>
    <row r="6" spans="2:10" ht="13.75" customHeight="1" x14ac:dyDescent="0.2">
      <c r="B6" s="299">
        <v>20000</v>
      </c>
      <c r="C6" s="299">
        <v>39999</v>
      </c>
      <c r="D6" s="299">
        <v>13819</v>
      </c>
    </row>
    <row r="7" spans="2:10" ht="13.75" customHeight="1" x14ac:dyDescent="0.2">
      <c r="B7" s="299">
        <v>40000</v>
      </c>
      <c r="C7" s="299">
        <v>59999</v>
      </c>
      <c r="D7" s="299">
        <v>26917</v>
      </c>
    </row>
    <row r="8" spans="2:10" ht="13.75" customHeight="1" x14ac:dyDescent="0.2">
      <c r="B8" s="299">
        <v>60000</v>
      </c>
      <c r="C8" s="299">
        <v>79999</v>
      </c>
      <c r="D8" s="299">
        <v>78890</v>
      </c>
    </row>
    <row r="9" spans="2:10" ht="13.75" customHeight="1" x14ac:dyDescent="0.2">
      <c r="B9" s="299">
        <v>80000</v>
      </c>
      <c r="C9" s="299">
        <v>99999</v>
      </c>
      <c r="D9" s="299">
        <v>190800</v>
      </c>
    </row>
    <row r="10" spans="2:10" ht="13.75" customHeight="1" x14ac:dyDescent="0.2">
      <c r="B10" s="299">
        <v>100000</v>
      </c>
      <c r="C10" s="299">
        <v>119999</v>
      </c>
      <c r="D10" s="299">
        <v>273878</v>
      </c>
    </row>
    <row r="11" spans="2:10" ht="13.75" customHeight="1" x14ac:dyDescent="0.2">
      <c r="B11" s="299">
        <v>120000</v>
      </c>
      <c r="C11" s="299">
        <v>139999</v>
      </c>
      <c r="D11" s="299">
        <v>321090</v>
      </c>
    </row>
    <row r="12" spans="2:10" ht="13.75" customHeight="1" x14ac:dyDescent="0.2">
      <c r="B12" s="299">
        <v>140000</v>
      </c>
      <c r="C12" s="299">
        <v>159999</v>
      </c>
      <c r="D12" s="299">
        <v>248325</v>
      </c>
    </row>
    <row r="13" spans="2:10" ht="13.75" customHeight="1" x14ac:dyDescent="0.2">
      <c r="B13" s="299">
        <v>160000</v>
      </c>
      <c r="C13" s="299">
        <v>179999</v>
      </c>
      <c r="D13" s="299">
        <v>193914</v>
      </c>
    </row>
    <row r="14" spans="2:10" ht="13.75" customHeight="1" x14ac:dyDescent="0.2">
      <c r="B14" s="299">
        <v>180000</v>
      </c>
      <c r="C14" s="299">
        <v>199999</v>
      </c>
      <c r="D14" s="299">
        <v>151804</v>
      </c>
    </row>
    <row r="15" spans="2:10" ht="13.75" customHeight="1" x14ac:dyDescent="0.2">
      <c r="B15" s="299">
        <v>200000</v>
      </c>
      <c r="C15" s="299">
        <v>219999</v>
      </c>
      <c r="D15" s="299">
        <v>119647</v>
      </c>
    </row>
    <row r="16" spans="2:10" ht="13.75" customHeight="1" x14ac:dyDescent="0.2">
      <c r="B16" s="299">
        <v>220000</v>
      </c>
      <c r="C16" s="299">
        <v>239999</v>
      </c>
      <c r="D16" s="299">
        <v>92737</v>
      </c>
    </row>
    <row r="17" spans="2:16" ht="13.75" customHeight="1" x14ac:dyDescent="0.2">
      <c r="B17" s="299">
        <v>240000</v>
      </c>
      <c r="C17" s="299">
        <v>259999</v>
      </c>
      <c r="D17" s="299">
        <v>70236</v>
      </c>
    </row>
    <row r="18" spans="2:16" ht="13.75" customHeight="1" x14ac:dyDescent="0.2">
      <c r="B18" s="299">
        <v>260000</v>
      </c>
      <c r="C18" s="299">
        <v>279999</v>
      </c>
      <c r="D18" s="299">
        <v>51247</v>
      </c>
    </row>
    <row r="19" spans="2:16" ht="13.75" customHeight="1" x14ac:dyDescent="0.2">
      <c r="B19" s="299">
        <v>280000</v>
      </c>
      <c r="C19" s="299">
        <v>299999</v>
      </c>
      <c r="D19" s="299">
        <v>37975</v>
      </c>
    </row>
    <row r="20" spans="2:16" ht="13.75" customHeight="1" thickBot="1" x14ac:dyDescent="0.25">
      <c r="B20" s="19">
        <v>300000</v>
      </c>
      <c r="C20" s="19"/>
      <c r="D20" s="19">
        <v>114667</v>
      </c>
    </row>
    <row r="21" spans="2:16" ht="13.75" customHeight="1" thickBot="1" x14ac:dyDescent="0.25"/>
    <row r="22" spans="2:16" ht="13.95" customHeight="1" thickBot="1" x14ac:dyDescent="0.3">
      <c r="B22" s="528" t="s">
        <v>180</v>
      </c>
      <c r="C22" s="529"/>
      <c r="D22" s="529"/>
      <c r="E22" s="529"/>
      <c r="F22" s="529"/>
      <c r="G22" s="529"/>
      <c r="H22" s="529"/>
      <c r="I22" s="529"/>
      <c r="J22" s="530"/>
      <c r="K22" s="300"/>
      <c r="L22" s="300"/>
      <c r="M22" s="300"/>
      <c r="N22" s="300"/>
      <c r="O22" s="300"/>
      <c r="P22" s="300"/>
    </row>
    <row r="23" spans="2:16" s="302" customFormat="1" ht="13.75" customHeight="1" thickBot="1" x14ac:dyDescent="0.35">
      <c r="B23" s="301"/>
      <c r="C23" s="301"/>
      <c r="D23" s="301"/>
      <c r="E23" s="301"/>
      <c r="F23" s="301"/>
      <c r="G23" s="301"/>
      <c r="H23" s="301"/>
      <c r="I23" s="301"/>
    </row>
    <row r="24" spans="2:16" ht="13.75" customHeight="1" thickBot="1" x14ac:dyDescent="0.25"/>
    <row r="25" spans="2:16" ht="16.2" customHeight="1" thickBot="1" x14ac:dyDescent="0.25">
      <c r="B25" s="481" t="s">
        <v>176</v>
      </c>
      <c r="C25" s="482"/>
      <c r="D25" s="7"/>
      <c r="E25" s="22"/>
      <c r="F25" s="22"/>
      <c r="G25" s="7"/>
      <c r="H25" s="22"/>
      <c r="I25" s="22"/>
      <c r="J25" s="51"/>
    </row>
    <row r="26" spans="2:16" ht="16.2" customHeight="1" x14ac:dyDescent="0.2">
      <c r="B26" s="50"/>
      <c r="C26" s="25"/>
      <c r="D26" s="25"/>
      <c r="E26" s="303"/>
      <c r="F26" s="303"/>
      <c r="G26" s="29"/>
      <c r="H26" s="50"/>
      <c r="I26" s="303"/>
      <c r="J26" s="303"/>
    </row>
    <row r="27" spans="2:16" ht="13.75" customHeight="1" x14ac:dyDescent="0.2">
      <c r="B27" s="50"/>
      <c r="C27" s="25">
        <v>19999</v>
      </c>
      <c r="D27" s="25">
        <v>10982</v>
      </c>
      <c r="E27" s="303"/>
      <c r="F27" s="303"/>
      <c r="G27" s="29"/>
      <c r="H27" s="50"/>
      <c r="I27" s="303"/>
      <c r="J27" s="303"/>
    </row>
    <row r="28" spans="2:16" ht="13.75" customHeight="1" x14ac:dyDescent="0.2">
      <c r="B28" s="304">
        <v>20000</v>
      </c>
      <c r="C28" s="304">
        <v>39999</v>
      </c>
      <c r="D28" s="304">
        <v>13819</v>
      </c>
      <c r="E28" s="305"/>
      <c r="F28" s="305"/>
      <c r="G28" s="306"/>
      <c r="H28" s="299"/>
      <c r="I28" s="303"/>
      <c r="J28" s="305"/>
    </row>
    <row r="29" spans="2:16" ht="13.75" customHeight="1" x14ac:dyDescent="0.2">
      <c r="B29" s="304">
        <v>40000</v>
      </c>
      <c r="C29" s="304">
        <v>59999</v>
      </c>
      <c r="D29" s="304">
        <v>26917</v>
      </c>
      <c r="E29" s="305"/>
      <c r="F29" s="305"/>
      <c r="G29" s="306"/>
      <c r="H29" s="299"/>
      <c r="I29" s="303"/>
      <c r="J29" s="305"/>
    </row>
    <row r="30" spans="2:16" ht="13.75" customHeight="1" x14ac:dyDescent="0.2">
      <c r="B30" s="304">
        <v>60000</v>
      </c>
      <c r="C30" s="304">
        <v>79999</v>
      </c>
      <c r="D30" s="304">
        <v>78890</v>
      </c>
      <c r="E30" s="305"/>
      <c r="F30" s="305"/>
      <c r="G30" s="306"/>
      <c r="H30" s="299"/>
      <c r="I30" s="303"/>
      <c r="J30" s="305"/>
    </row>
    <row r="31" spans="2:16" ht="13.75" customHeight="1" x14ac:dyDescent="0.2">
      <c r="B31" s="304">
        <v>80000</v>
      </c>
      <c r="C31" s="304">
        <v>99999</v>
      </c>
      <c r="D31" s="304">
        <v>190800</v>
      </c>
      <c r="E31" s="305"/>
      <c r="F31" s="305"/>
      <c r="G31" s="306"/>
      <c r="H31" s="299"/>
      <c r="I31" s="303"/>
      <c r="J31" s="305"/>
    </row>
    <row r="32" spans="2:16" ht="13.75" customHeight="1" x14ac:dyDescent="0.2">
      <c r="B32" s="304">
        <v>100000</v>
      </c>
      <c r="C32" s="304">
        <v>119999</v>
      </c>
      <c r="D32" s="304">
        <v>273878</v>
      </c>
      <c r="E32" s="305"/>
      <c r="F32" s="305"/>
      <c r="G32" s="306"/>
      <c r="H32" s="299"/>
      <c r="I32" s="303"/>
      <c r="J32" s="305"/>
    </row>
    <row r="33" spans="2:10" ht="13.75" customHeight="1" x14ac:dyDescent="0.2">
      <c r="B33" s="304">
        <v>120000</v>
      </c>
      <c r="C33" s="304">
        <v>139999</v>
      </c>
      <c r="D33" s="304">
        <v>321090</v>
      </c>
      <c r="E33" s="305"/>
      <c r="F33" s="305"/>
      <c r="G33" s="306"/>
      <c r="H33" s="299"/>
      <c r="I33" s="303"/>
      <c r="J33" s="305"/>
    </row>
    <row r="34" spans="2:10" ht="13.75" customHeight="1" x14ac:dyDescent="0.2">
      <c r="B34" s="304">
        <v>140000</v>
      </c>
      <c r="C34" s="304">
        <v>159999</v>
      </c>
      <c r="D34" s="304">
        <v>248325</v>
      </c>
      <c r="E34" s="305"/>
      <c r="F34" s="305"/>
      <c r="G34" s="306"/>
      <c r="H34" s="299"/>
      <c r="I34" s="303"/>
      <c r="J34" s="305"/>
    </row>
    <row r="35" spans="2:10" ht="13.75" customHeight="1" x14ac:dyDescent="0.2">
      <c r="B35" s="304">
        <v>160000</v>
      </c>
      <c r="C35" s="304">
        <v>179999</v>
      </c>
      <c r="D35" s="304">
        <v>193914</v>
      </c>
      <c r="E35" s="305"/>
      <c r="F35" s="305"/>
      <c r="G35" s="306"/>
      <c r="H35" s="299"/>
      <c r="I35" s="303"/>
      <c r="J35" s="305"/>
    </row>
    <row r="36" spans="2:10" ht="13.75" customHeight="1" x14ac:dyDescent="0.2">
      <c r="B36" s="304">
        <v>180000</v>
      </c>
      <c r="C36" s="304">
        <v>199999</v>
      </c>
      <c r="D36" s="304">
        <v>151804</v>
      </c>
      <c r="E36" s="305"/>
      <c r="F36" s="305"/>
      <c r="G36" s="306"/>
      <c r="H36" s="299"/>
      <c r="I36" s="303"/>
      <c r="J36" s="305"/>
    </row>
    <row r="37" spans="2:10" ht="13.75" customHeight="1" x14ac:dyDescent="0.2">
      <c r="B37" s="304">
        <v>200000</v>
      </c>
      <c r="C37" s="304">
        <v>219999</v>
      </c>
      <c r="D37" s="304">
        <v>119647</v>
      </c>
      <c r="E37" s="305"/>
      <c r="F37" s="305"/>
      <c r="G37" s="306"/>
      <c r="H37" s="299"/>
      <c r="I37" s="303"/>
      <c r="J37" s="305"/>
    </row>
    <row r="38" spans="2:10" ht="13.75" customHeight="1" x14ac:dyDescent="0.2">
      <c r="B38" s="304">
        <v>220000</v>
      </c>
      <c r="C38" s="304">
        <v>239999</v>
      </c>
      <c r="D38" s="304">
        <v>92737</v>
      </c>
      <c r="E38" s="305"/>
      <c r="F38" s="305"/>
      <c r="G38" s="306"/>
      <c r="H38" s="299"/>
      <c r="I38" s="303"/>
      <c r="J38" s="305"/>
    </row>
    <row r="39" spans="2:10" ht="13.75" customHeight="1" x14ac:dyDescent="0.2">
      <c r="B39" s="304">
        <v>240000</v>
      </c>
      <c r="C39" s="304">
        <v>259999</v>
      </c>
      <c r="D39" s="304">
        <v>70236</v>
      </c>
      <c r="E39" s="305"/>
      <c r="F39" s="305"/>
      <c r="G39" s="306"/>
      <c r="H39" s="299"/>
      <c r="I39" s="303"/>
      <c r="J39" s="305"/>
    </row>
    <row r="40" spans="2:10" ht="13.75" customHeight="1" x14ac:dyDescent="0.2">
      <c r="B40" s="304">
        <v>260000</v>
      </c>
      <c r="C40" s="304">
        <v>279999</v>
      </c>
      <c r="D40" s="304">
        <v>51247</v>
      </c>
      <c r="E40" s="305"/>
      <c r="F40" s="305"/>
      <c r="G40" s="306"/>
      <c r="H40" s="299"/>
      <c r="I40" s="303"/>
      <c r="J40" s="305"/>
    </row>
    <row r="41" spans="2:10" ht="13.75" customHeight="1" x14ac:dyDescent="0.2">
      <c r="B41" s="304">
        <v>280000</v>
      </c>
      <c r="C41" s="304">
        <v>299999</v>
      </c>
      <c r="D41" s="304">
        <v>37975</v>
      </c>
      <c r="E41" s="305"/>
      <c r="F41" s="305"/>
      <c r="G41" s="306"/>
      <c r="H41" s="299"/>
      <c r="I41" s="303"/>
      <c r="J41" s="305"/>
    </row>
    <row r="42" spans="2:10" ht="13.75" customHeight="1" thickBot="1" x14ac:dyDescent="0.25">
      <c r="B42" s="304">
        <v>300000</v>
      </c>
      <c r="C42" s="299"/>
      <c r="D42" s="304">
        <v>114667</v>
      </c>
      <c r="E42" s="305"/>
      <c r="F42" s="305"/>
      <c r="G42" s="306"/>
      <c r="H42" s="299"/>
      <c r="I42" s="303"/>
      <c r="J42" s="305"/>
    </row>
    <row r="43" spans="2:10" ht="13.75" customHeight="1" thickBot="1" x14ac:dyDescent="0.25">
      <c r="B43" s="491" t="s">
        <v>28</v>
      </c>
      <c r="C43" s="492"/>
      <c r="D43" s="307"/>
      <c r="E43" s="308"/>
      <c r="F43" s="309"/>
      <c r="G43" s="310"/>
      <c r="H43" s="307"/>
      <c r="I43" s="308"/>
      <c r="J43" s="309"/>
    </row>
  </sheetData>
  <mergeCells count="5">
    <mergeCell ref="B2:J2"/>
    <mergeCell ref="B4:C4"/>
    <mergeCell ref="B22:J22"/>
    <mergeCell ref="B25:C25"/>
    <mergeCell ref="B43:C43"/>
  </mergeCells>
  <pageMargins left="0.75" right="0.75" top="1" bottom="1" header="0.5" footer="0.5"/>
  <pageSetup paperSize="9" scale="5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19816-5385-4E57-BF64-92D2EE8B5747}">
  <sheetPr>
    <tabColor theme="0" tint="-0.499984740745262"/>
  </sheetPr>
  <dimension ref="B1:J27"/>
  <sheetViews>
    <sheetView zoomScaleNormal="100" workbookViewId="0"/>
  </sheetViews>
  <sheetFormatPr defaultColWidth="8.88671875" defaultRowHeight="13.75" customHeight="1" x14ac:dyDescent="0.2"/>
  <cols>
    <col min="1" max="1" width="2.5546875" style="144" customWidth="1"/>
    <col min="2" max="2" width="10.44140625" style="144" customWidth="1"/>
    <col min="3" max="5" width="11.6640625" style="144" customWidth="1"/>
    <col min="6" max="6" width="12.33203125" style="144" bestFit="1" customWidth="1"/>
    <col min="7" max="9" width="11.6640625" style="144" customWidth="1"/>
    <col min="10" max="16384" width="8.88671875" style="144"/>
  </cols>
  <sheetData>
    <row r="1" spans="2:10" ht="13.75" customHeight="1" thickBot="1" x14ac:dyDescent="0.25"/>
    <row r="2" spans="2:10" ht="43.85" customHeight="1" thickBot="1" x14ac:dyDescent="0.3">
      <c r="B2" s="493" t="s">
        <v>182</v>
      </c>
      <c r="C2" s="494"/>
      <c r="D2" s="494"/>
      <c r="E2" s="494"/>
      <c r="F2" s="494"/>
      <c r="G2" s="494"/>
      <c r="H2" s="494"/>
      <c r="I2" s="495"/>
      <c r="J2" s="145"/>
    </row>
    <row r="3" spans="2:10" ht="13.75" customHeight="1" thickBot="1" x14ac:dyDescent="0.25"/>
    <row r="4" spans="2:10" ht="13.75" customHeight="1" thickBot="1" x14ac:dyDescent="0.25">
      <c r="B4" s="156" t="s">
        <v>181</v>
      </c>
      <c r="C4" s="157" t="s">
        <v>183</v>
      </c>
      <c r="D4" s="146" t="s">
        <v>84</v>
      </c>
    </row>
    <row r="5" spans="2:10" ht="13.75" customHeight="1" x14ac:dyDescent="0.2">
      <c r="B5" s="311" t="s">
        <v>85</v>
      </c>
      <c r="C5" s="312">
        <v>0.52800000000000002</v>
      </c>
      <c r="D5" s="312">
        <v>0.28699999999999998</v>
      </c>
    </row>
    <row r="6" spans="2:10" ht="13.75" customHeight="1" x14ac:dyDescent="0.2">
      <c r="B6" s="313" t="s">
        <v>86</v>
      </c>
      <c r="C6" s="312">
        <v>0.21299999999999999</v>
      </c>
      <c r="D6" s="312">
        <v>0.33500000000000002</v>
      </c>
    </row>
    <row r="7" spans="2:10" ht="13.75" customHeight="1" x14ac:dyDescent="0.2">
      <c r="B7" s="313" t="s">
        <v>87</v>
      </c>
      <c r="C7" s="312">
        <v>8.7999999999999995E-2</v>
      </c>
      <c r="D7" s="312">
        <v>0.16700000000000001</v>
      </c>
    </row>
    <row r="8" spans="2:10" ht="13.75" customHeight="1" x14ac:dyDescent="0.2">
      <c r="B8" s="313" t="s">
        <v>88</v>
      </c>
      <c r="C8" s="312">
        <v>8.6999999999999994E-2</v>
      </c>
      <c r="D8" s="312">
        <v>0.113</v>
      </c>
    </row>
    <row r="9" spans="2:10" ht="13.75" customHeight="1" x14ac:dyDescent="0.2">
      <c r="B9" s="313" t="s">
        <v>89</v>
      </c>
      <c r="C9" s="312">
        <v>4.2000000000000003E-2</v>
      </c>
      <c r="D9" s="312">
        <v>4.2000000000000003E-2</v>
      </c>
    </row>
    <row r="10" spans="2:10" ht="13.75" customHeight="1" x14ac:dyDescent="0.2">
      <c r="B10" s="313" t="s">
        <v>90</v>
      </c>
      <c r="C10" s="312">
        <v>4.1000000000000002E-2</v>
      </c>
      <c r="D10" s="312">
        <v>3.1E-2</v>
      </c>
    </row>
    <row r="11" spans="2:10" ht="13.75" customHeight="1" thickBot="1" x14ac:dyDescent="0.25">
      <c r="B11" s="314" t="s">
        <v>91</v>
      </c>
      <c r="C11" s="312">
        <v>1E-3</v>
      </c>
      <c r="D11" s="312">
        <v>2.5000000000000001E-2</v>
      </c>
    </row>
    <row r="12" spans="2:10" ht="13.75" customHeight="1" thickBot="1" x14ac:dyDescent="0.3">
      <c r="B12" s="315" t="s">
        <v>28</v>
      </c>
      <c r="C12" s="316">
        <v>1</v>
      </c>
      <c r="D12" s="316">
        <v>1</v>
      </c>
    </row>
    <row r="13" spans="2:10" ht="13.75" customHeight="1" thickBot="1" x14ac:dyDescent="0.25"/>
    <row r="14" spans="2:10" ht="29.95" customHeight="1" thickBot="1" x14ac:dyDescent="0.3">
      <c r="B14" s="493" t="s">
        <v>185</v>
      </c>
      <c r="C14" s="494"/>
      <c r="D14" s="494"/>
      <c r="E14" s="494"/>
      <c r="F14" s="494"/>
      <c r="G14" s="494"/>
      <c r="H14" s="494"/>
      <c r="I14" s="495"/>
      <c r="J14" s="145"/>
    </row>
    <row r="15" spans="2:10" s="155" customFormat="1" ht="13.75" customHeight="1" thickBot="1" x14ac:dyDescent="0.35">
      <c r="B15" s="154"/>
      <c r="C15" s="154"/>
      <c r="D15" s="154"/>
      <c r="E15" s="154"/>
      <c r="F15" s="154"/>
      <c r="G15" s="154"/>
      <c r="H15" s="154"/>
      <c r="I15" s="154"/>
    </row>
    <row r="16" spans="2:10" ht="13.75" customHeight="1" thickBot="1" x14ac:dyDescent="0.25"/>
    <row r="17" spans="2:9" s="319" customFormat="1" ht="13.75" customHeight="1" x14ac:dyDescent="0.3">
      <c r="B17" s="292" t="s">
        <v>184</v>
      </c>
      <c r="C17" s="317" t="s">
        <v>183</v>
      </c>
      <c r="D17" s="318" t="s">
        <v>84</v>
      </c>
    </row>
    <row r="18" spans="2:9" s="319" customFormat="1" ht="13.75" customHeight="1" thickBot="1" x14ac:dyDescent="0.35">
      <c r="B18" s="320" t="s">
        <v>77</v>
      </c>
      <c r="C18" s="321"/>
      <c r="D18" s="321"/>
    </row>
    <row r="19" spans="2:9" s="319" customFormat="1" ht="15.05" customHeight="1" x14ac:dyDescent="0.3"/>
    <row r="20" spans="2:9" s="319" customFormat="1" ht="13.75" customHeight="1" x14ac:dyDescent="0.3"/>
    <row r="21" spans="2:9" s="319" customFormat="1" ht="13.75" customHeight="1" x14ac:dyDescent="0.3"/>
    <row r="22" spans="2:9" s="319" customFormat="1" ht="13.75" customHeight="1" x14ac:dyDescent="0.3"/>
    <row r="23" spans="2:9" s="319" customFormat="1" ht="13.75" customHeight="1" x14ac:dyDescent="0.3"/>
    <row r="24" spans="2:9" s="319" customFormat="1" ht="13.75" customHeight="1" x14ac:dyDescent="0.3"/>
    <row r="25" spans="2:9" s="319" customFormat="1" ht="13.75" customHeight="1" x14ac:dyDescent="0.3"/>
    <row r="26" spans="2:9" s="319" customFormat="1" ht="13.75" customHeight="1" x14ac:dyDescent="0.3">
      <c r="B26" s="144"/>
      <c r="C26" s="144"/>
      <c r="D26" s="144"/>
      <c r="E26" s="144"/>
      <c r="F26" s="144"/>
      <c r="G26" s="144"/>
      <c r="H26" s="144"/>
      <c r="I26" s="144"/>
    </row>
    <row r="27" spans="2:9" s="319" customFormat="1" ht="13.75" customHeight="1" x14ac:dyDescent="0.3">
      <c r="B27" s="144"/>
      <c r="C27" s="144"/>
      <c r="D27" s="144"/>
      <c r="E27" s="144"/>
      <c r="F27" s="144"/>
      <c r="G27" s="144"/>
      <c r="H27" s="144"/>
      <c r="I27" s="144"/>
    </row>
  </sheetData>
  <mergeCells count="2">
    <mergeCell ref="B2:I2"/>
    <mergeCell ref="B14:I14"/>
  </mergeCells>
  <pageMargins left="0.75" right="0.75" top="1" bottom="1" header="0.5" footer="0.5"/>
  <pageSetup paperSize="9" scale="91" orientation="portrait" r:id="rId1"/>
  <headerFooter alignWithMargins="0"/>
  <colBreaks count="1" manualBreakCount="1">
    <brk id="9"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931CD-D9A4-40AF-8DFB-B8FE656D9D52}">
  <sheetPr>
    <tabColor indexed="23"/>
  </sheetPr>
  <dimension ref="A1:T68"/>
  <sheetViews>
    <sheetView zoomScaleNormal="100" workbookViewId="0"/>
  </sheetViews>
  <sheetFormatPr defaultColWidth="9.109375" defaultRowHeight="13.75" customHeight="1" x14ac:dyDescent="0.3"/>
  <cols>
    <col min="1" max="1" width="2.5546875" style="322" customWidth="1"/>
    <col min="2" max="4" width="17.33203125" style="322" customWidth="1"/>
    <col min="5" max="5" width="8.88671875" style="322" customWidth="1"/>
    <col min="6" max="8" width="17.33203125" style="322" customWidth="1"/>
    <col min="9" max="9" width="9.109375" style="322"/>
    <col min="10" max="10" width="20.6640625" style="322" customWidth="1"/>
    <col min="11" max="12" width="14.6640625" style="322" customWidth="1"/>
    <col min="13" max="13" width="9.5546875" style="322" bestFit="1" customWidth="1"/>
    <col min="14" max="15" width="9.109375" style="322"/>
    <col min="16" max="16" width="13.44140625" style="322" customWidth="1"/>
    <col min="17" max="17" width="10.33203125" style="322" customWidth="1"/>
    <col min="18" max="19" width="11.109375" style="322" customWidth="1"/>
    <col min="20" max="20" width="15.6640625" style="322" customWidth="1"/>
    <col min="21" max="21" width="14.109375" style="322" customWidth="1"/>
    <col min="22" max="22" width="11.88671875" style="322" customWidth="1"/>
    <col min="23" max="16384" width="9.109375" style="322"/>
  </cols>
  <sheetData>
    <row r="1" spans="2:20" ht="13.75" customHeight="1" thickBot="1" x14ac:dyDescent="0.35"/>
    <row r="2" spans="2:20" s="144" customFormat="1" ht="27" customHeight="1" thickBot="1" x14ac:dyDescent="0.3">
      <c r="B2" s="534" t="s">
        <v>189</v>
      </c>
      <c r="C2" s="535"/>
      <c r="D2" s="535"/>
      <c r="E2" s="535"/>
      <c r="F2" s="535"/>
      <c r="G2" s="535"/>
      <c r="H2" s="536"/>
      <c r="I2" s="323"/>
      <c r="J2" s="323"/>
      <c r="K2" s="145"/>
      <c r="L2" s="145"/>
      <c r="M2" s="145"/>
      <c r="N2" s="145"/>
      <c r="O2" s="145"/>
      <c r="P2" s="145"/>
      <c r="Q2" s="145"/>
      <c r="R2" s="145"/>
      <c r="S2" s="145"/>
      <c r="T2" s="145"/>
    </row>
    <row r="3" spans="2:20" s="144" customFormat="1" ht="13.75" customHeight="1" thickBot="1" x14ac:dyDescent="0.25"/>
    <row r="4" spans="2:20" ht="13.75" customHeight="1" thickBot="1" x14ac:dyDescent="0.35">
      <c r="B4" s="324" t="s">
        <v>186</v>
      </c>
      <c r="C4" s="325" t="s">
        <v>187</v>
      </c>
      <c r="D4" s="326" t="s">
        <v>188</v>
      </c>
    </row>
    <row r="5" spans="2:20" ht="13.75" customHeight="1" x14ac:dyDescent="0.3">
      <c r="B5" s="327" t="s">
        <v>92</v>
      </c>
      <c r="C5" s="328">
        <v>232283</v>
      </c>
      <c r="D5" s="328">
        <v>173969</v>
      </c>
    </row>
    <row r="6" spans="2:20" ht="13.75" customHeight="1" x14ac:dyDescent="0.3">
      <c r="B6" s="329" t="s">
        <v>93</v>
      </c>
      <c r="C6" s="330">
        <v>116218</v>
      </c>
      <c r="D6" s="330">
        <v>79407</v>
      </c>
    </row>
    <row r="7" spans="2:20" ht="13.75" customHeight="1" x14ac:dyDescent="0.3">
      <c r="B7" s="329" t="s">
        <v>94</v>
      </c>
      <c r="C7" s="330">
        <v>20327</v>
      </c>
      <c r="D7" s="330">
        <v>10651</v>
      </c>
    </row>
    <row r="8" spans="2:20" ht="13.75" customHeight="1" x14ac:dyDescent="0.3">
      <c r="B8" s="329" t="s">
        <v>95</v>
      </c>
      <c r="C8" s="330">
        <v>61154</v>
      </c>
      <c r="D8" s="330">
        <v>44610</v>
      </c>
    </row>
    <row r="9" spans="2:20" ht="13.75" customHeight="1" x14ac:dyDescent="0.3">
      <c r="B9" s="329" t="s">
        <v>96</v>
      </c>
      <c r="C9" s="330">
        <v>274381</v>
      </c>
      <c r="D9" s="330">
        <v>0</v>
      </c>
    </row>
    <row r="10" spans="2:20" ht="13.75" customHeight="1" x14ac:dyDescent="0.3">
      <c r="B10" s="329" t="s">
        <v>97</v>
      </c>
      <c r="C10" s="330">
        <v>79565</v>
      </c>
      <c r="D10" s="330">
        <v>58561</v>
      </c>
    </row>
    <row r="11" spans="2:20" ht="13.75" customHeight="1" x14ac:dyDescent="0.3">
      <c r="B11" s="329" t="s">
        <v>98</v>
      </c>
      <c r="C11" s="330">
        <v>74143</v>
      </c>
      <c r="D11" s="330">
        <v>61811</v>
      </c>
    </row>
    <row r="12" spans="2:20" ht="13.75" customHeight="1" thickBot="1" x14ac:dyDescent="0.35">
      <c r="B12" s="331" t="s">
        <v>99</v>
      </c>
      <c r="C12" s="332">
        <v>31734</v>
      </c>
      <c r="D12" s="332">
        <v>19149</v>
      </c>
    </row>
    <row r="13" spans="2:20" ht="13.75" customHeight="1" thickBot="1" x14ac:dyDescent="0.35">
      <c r="B13" s="333" t="s">
        <v>28</v>
      </c>
      <c r="C13" s="334">
        <f>SUM(C5:C12)</f>
        <v>889805</v>
      </c>
      <c r="D13" s="334">
        <f>SUM(D5:D12)</f>
        <v>448158</v>
      </c>
    </row>
    <row r="14" spans="2:20" ht="13.75" customHeight="1" thickBot="1" x14ac:dyDescent="0.35"/>
    <row r="15" spans="2:20" s="144" customFormat="1" ht="48.6" customHeight="1" thickBot="1" x14ac:dyDescent="0.3">
      <c r="B15" s="534" t="s">
        <v>190</v>
      </c>
      <c r="C15" s="535"/>
      <c r="D15" s="535"/>
      <c r="E15" s="535"/>
      <c r="F15" s="535"/>
      <c r="G15" s="535"/>
      <c r="H15" s="536"/>
      <c r="I15" s="323"/>
      <c r="J15" s="323"/>
      <c r="K15" s="145"/>
      <c r="L15" s="145"/>
      <c r="M15" s="145"/>
      <c r="N15" s="145"/>
      <c r="O15" s="145"/>
      <c r="P15" s="145"/>
      <c r="Q15" s="145"/>
      <c r="R15" s="145"/>
      <c r="S15" s="145"/>
      <c r="T15" s="145"/>
    </row>
    <row r="16" spans="2:20" s="155" customFormat="1" ht="13.75" customHeight="1" thickBot="1" x14ac:dyDescent="0.35">
      <c r="B16" s="154"/>
      <c r="C16" s="154"/>
      <c r="D16" s="154"/>
      <c r="E16" s="154"/>
      <c r="F16" s="154"/>
      <c r="G16" s="154"/>
      <c r="H16" s="154"/>
      <c r="I16" s="154"/>
      <c r="J16" s="154"/>
    </row>
    <row r="17" spans="2:10" s="288" customFormat="1" ht="13.75" customHeight="1" thickBot="1" x14ac:dyDescent="0.35"/>
    <row r="18" spans="2:10" s="288" customFormat="1" ht="13.75" customHeight="1" thickBot="1" x14ac:dyDescent="0.35">
      <c r="B18" s="531" t="s">
        <v>191</v>
      </c>
      <c r="C18" s="532"/>
      <c r="D18" s="533"/>
    </row>
    <row r="19" spans="2:10" ht="13.75" customHeight="1" thickBot="1" x14ac:dyDescent="0.35"/>
    <row r="20" spans="2:10" ht="13.75" customHeight="1" thickBot="1" x14ac:dyDescent="0.35">
      <c r="B20" s="324" t="s">
        <v>186</v>
      </c>
      <c r="C20" s="158" t="s">
        <v>192</v>
      </c>
      <c r="D20" s="159" t="s">
        <v>193</v>
      </c>
    </row>
    <row r="21" spans="2:10" ht="13.75" customHeight="1" x14ac:dyDescent="0.3">
      <c r="B21" s="335" t="s">
        <v>92</v>
      </c>
      <c r="C21" s="336">
        <f t="shared" ref="C21:D28" si="0">C5/C$13*100</f>
        <v>26.104933103320388</v>
      </c>
      <c r="D21" s="336">
        <f t="shared" si="0"/>
        <v>38.818675556388591</v>
      </c>
    </row>
    <row r="22" spans="2:10" ht="13.75" customHeight="1" x14ac:dyDescent="0.3">
      <c r="B22" s="337" t="s">
        <v>93</v>
      </c>
      <c r="C22" s="336">
        <f t="shared" si="0"/>
        <v>13.061063940975831</v>
      </c>
      <c r="D22" s="336">
        <f t="shared" si="0"/>
        <v>17.718527840627633</v>
      </c>
    </row>
    <row r="23" spans="2:10" ht="13.75" customHeight="1" x14ac:dyDescent="0.3">
      <c r="B23" s="337" t="s">
        <v>94</v>
      </c>
      <c r="C23" s="336">
        <f t="shared" si="0"/>
        <v>2.2844331061299945</v>
      </c>
      <c r="D23" s="336">
        <f t="shared" si="0"/>
        <v>2.3766171751926777</v>
      </c>
    </row>
    <row r="24" spans="2:10" ht="13.75" customHeight="1" x14ac:dyDescent="0.3">
      <c r="B24" s="337" t="s">
        <v>95</v>
      </c>
      <c r="C24" s="336">
        <f t="shared" si="0"/>
        <v>6.8727417805024702</v>
      </c>
      <c r="D24" s="336">
        <f t="shared" si="0"/>
        <v>9.9540786954600833</v>
      </c>
    </row>
    <row r="25" spans="2:10" ht="13.75" customHeight="1" x14ac:dyDescent="0.3">
      <c r="B25" s="337" t="s">
        <v>96</v>
      </c>
      <c r="C25" s="336">
        <f t="shared" si="0"/>
        <v>30.836082062923897</v>
      </c>
      <c r="D25" s="336">
        <f t="shared" si="0"/>
        <v>0</v>
      </c>
    </row>
    <row r="26" spans="2:10" ht="13.75" customHeight="1" x14ac:dyDescent="0.3">
      <c r="B26" s="337" t="s">
        <v>97</v>
      </c>
      <c r="C26" s="336">
        <f t="shared" si="0"/>
        <v>8.941846809132338</v>
      </c>
      <c r="D26" s="336">
        <f t="shared" si="0"/>
        <v>13.067043319543552</v>
      </c>
    </row>
    <row r="27" spans="2:10" ht="13.75" customHeight="1" x14ac:dyDescent="0.3">
      <c r="B27" s="337" t="s">
        <v>98</v>
      </c>
      <c r="C27" s="336">
        <f t="shared" si="0"/>
        <v>8.3324998173757177</v>
      </c>
      <c r="D27" s="336">
        <f t="shared" si="0"/>
        <v>13.792233988905696</v>
      </c>
    </row>
    <row r="28" spans="2:10" ht="13.75" customHeight="1" thickBot="1" x14ac:dyDescent="0.35">
      <c r="B28" s="338" t="s">
        <v>99</v>
      </c>
      <c r="C28" s="336">
        <f t="shared" si="0"/>
        <v>3.5663993796393596</v>
      </c>
      <c r="D28" s="336">
        <f t="shared" si="0"/>
        <v>4.2728234238817562</v>
      </c>
    </row>
    <row r="29" spans="2:10" ht="13.75" customHeight="1" thickBot="1" x14ac:dyDescent="0.35">
      <c r="B29" s="333" t="s">
        <v>28</v>
      </c>
      <c r="C29" s="339">
        <f>SUM(C21:C28)</f>
        <v>100.00000000000001</v>
      </c>
      <c r="D29" s="339">
        <f>SUM(D21:D28)</f>
        <v>100</v>
      </c>
    </row>
    <row r="30" spans="2:10" ht="13.75" customHeight="1" thickBot="1" x14ac:dyDescent="0.35">
      <c r="F30" s="340"/>
      <c r="G30" s="340"/>
      <c r="H30" s="340"/>
      <c r="I30" s="340"/>
      <c r="J30" s="340"/>
    </row>
    <row r="31" spans="2:10" ht="13.75" customHeight="1" thickBot="1" x14ac:dyDescent="0.35">
      <c r="B31" s="531" t="s">
        <v>198</v>
      </c>
      <c r="C31" s="532"/>
      <c r="D31" s="533"/>
      <c r="E31" s="288"/>
      <c r="F31" s="531" t="s">
        <v>199</v>
      </c>
      <c r="G31" s="532"/>
      <c r="H31" s="533"/>
      <c r="I31" s="340"/>
      <c r="J31" s="340"/>
    </row>
    <row r="32" spans="2:10" ht="13.75" customHeight="1" thickBot="1" x14ac:dyDescent="0.35">
      <c r="I32" s="340"/>
      <c r="J32" s="340"/>
    </row>
    <row r="33" spans="1:10" ht="13.75" customHeight="1" thickBot="1" x14ac:dyDescent="0.35">
      <c r="B33" s="324" t="s">
        <v>186</v>
      </c>
      <c r="C33" s="158" t="s">
        <v>192</v>
      </c>
      <c r="D33" s="159" t="s">
        <v>193</v>
      </c>
      <c r="F33" s="324" t="s">
        <v>186</v>
      </c>
      <c r="G33" s="158" t="s">
        <v>192</v>
      </c>
      <c r="H33" s="159" t="s">
        <v>193</v>
      </c>
      <c r="I33" s="340"/>
      <c r="J33" s="340"/>
    </row>
    <row r="34" spans="1:10" ht="13.75" customHeight="1" x14ac:dyDescent="0.3">
      <c r="B34" s="327"/>
      <c r="C34" s="336"/>
      <c r="D34" s="336"/>
      <c r="F34" s="327"/>
      <c r="G34" s="336"/>
      <c r="H34" s="336"/>
      <c r="I34" s="340"/>
      <c r="J34" s="340"/>
    </row>
    <row r="35" spans="1:10" ht="13.75" customHeight="1" x14ac:dyDescent="0.3">
      <c r="B35" s="329"/>
      <c r="C35" s="336"/>
      <c r="D35" s="336"/>
      <c r="F35" s="329"/>
      <c r="G35" s="336"/>
      <c r="H35" s="336"/>
      <c r="I35" s="340"/>
      <c r="J35" s="340"/>
    </row>
    <row r="36" spans="1:10" ht="13.75" customHeight="1" x14ac:dyDescent="0.3">
      <c r="B36" s="329"/>
      <c r="C36" s="336"/>
      <c r="D36" s="336"/>
      <c r="F36" s="329"/>
      <c r="G36" s="336"/>
      <c r="H36" s="336"/>
      <c r="I36" s="340"/>
      <c r="J36" s="340"/>
    </row>
    <row r="37" spans="1:10" ht="13.75" customHeight="1" x14ac:dyDescent="0.3">
      <c r="B37" s="329"/>
      <c r="C37" s="336"/>
      <c r="D37" s="336"/>
      <c r="F37" s="329"/>
      <c r="G37" s="336"/>
      <c r="H37" s="336"/>
      <c r="I37" s="340"/>
      <c r="J37" s="340"/>
    </row>
    <row r="38" spans="1:10" ht="13.75" customHeight="1" x14ac:dyDescent="0.3">
      <c r="B38" s="329"/>
      <c r="C38" s="336"/>
      <c r="D38" s="336"/>
      <c r="F38" s="329"/>
      <c r="G38" s="336"/>
      <c r="H38" s="336"/>
      <c r="I38" s="340"/>
      <c r="J38" s="340"/>
    </row>
    <row r="39" spans="1:10" ht="13.75" customHeight="1" x14ac:dyDescent="0.3">
      <c r="B39" s="329"/>
      <c r="C39" s="336"/>
      <c r="D39" s="336"/>
      <c r="F39" s="329"/>
      <c r="G39" s="336"/>
      <c r="H39" s="336"/>
      <c r="I39" s="340"/>
      <c r="J39" s="340"/>
    </row>
    <row r="40" spans="1:10" ht="13.75" customHeight="1" x14ac:dyDescent="0.3">
      <c r="B40" s="329"/>
      <c r="C40" s="336"/>
      <c r="D40" s="336"/>
      <c r="F40" s="329"/>
      <c r="G40" s="336"/>
      <c r="H40" s="336"/>
      <c r="I40" s="340"/>
      <c r="J40" s="340"/>
    </row>
    <row r="41" spans="1:10" ht="13.75" customHeight="1" x14ac:dyDescent="0.3">
      <c r="B41" s="329"/>
      <c r="C41" s="336"/>
      <c r="D41" s="336"/>
      <c r="F41" s="329"/>
      <c r="G41" s="336"/>
      <c r="H41" s="336"/>
      <c r="I41" s="340"/>
      <c r="J41" s="340"/>
    </row>
    <row r="42" spans="1:10" ht="13.75" customHeight="1" thickBot="1" x14ac:dyDescent="0.35">
      <c r="F42" s="340"/>
      <c r="G42" s="340"/>
      <c r="H42" s="340"/>
      <c r="I42" s="340"/>
      <c r="J42" s="340"/>
    </row>
    <row r="43" spans="1:10" ht="13.75" customHeight="1" thickBot="1" x14ac:dyDescent="0.35">
      <c r="A43" s="322" t="s">
        <v>1</v>
      </c>
      <c r="B43" s="531" t="s">
        <v>100</v>
      </c>
      <c r="C43" s="532"/>
      <c r="D43" s="532"/>
      <c r="E43" s="532"/>
      <c r="F43" s="532"/>
      <c r="G43" s="532"/>
      <c r="H43" s="533"/>
    </row>
    <row r="44" spans="1:10" ht="13.75" customHeight="1" thickBot="1" x14ac:dyDescent="0.35"/>
    <row r="45" spans="1:10" ht="13.75" customHeight="1" thickBot="1" x14ac:dyDescent="0.35">
      <c r="B45" s="341" t="s">
        <v>197</v>
      </c>
      <c r="C45" s="158" t="s">
        <v>192</v>
      </c>
      <c r="D45" s="159" t="s">
        <v>193</v>
      </c>
      <c r="F45" s="342" t="s">
        <v>194</v>
      </c>
      <c r="G45" s="158"/>
      <c r="H45" s="159"/>
    </row>
    <row r="46" spans="1:10" ht="13.75" customHeight="1" thickBot="1" x14ac:dyDescent="0.35">
      <c r="B46" s="343" t="s">
        <v>77</v>
      </c>
      <c r="C46" s="344"/>
      <c r="D46" s="344"/>
      <c r="F46" s="327" t="s">
        <v>92</v>
      </c>
      <c r="G46" s="345"/>
      <c r="H46" s="345"/>
    </row>
    <row r="47" spans="1:10" ht="13.75" customHeight="1" thickBot="1" x14ac:dyDescent="0.35">
      <c r="F47" s="329" t="s">
        <v>93</v>
      </c>
      <c r="G47" s="345"/>
      <c r="H47" s="345"/>
    </row>
    <row r="48" spans="1:10" ht="13.75" customHeight="1" thickBot="1" x14ac:dyDescent="0.35">
      <c r="B48" s="341" t="s">
        <v>195</v>
      </c>
      <c r="C48" s="158" t="s">
        <v>192</v>
      </c>
      <c r="D48" s="159" t="s">
        <v>193</v>
      </c>
      <c r="F48" s="329" t="s">
        <v>94</v>
      </c>
      <c r="G48" s="345"/>
      <c r="H48" s="345"/>
    </row>
    <row r="49" spans="1:8" ht="13.75" customHeight="1" x14ac:dyDescent="0.3">
      <c r="B49" s="346" t="s">
        <v>133</v>
      </c>
      <c r="C49" s="347"/>
      <c r="D49" s="347"/>
      <c r="F49" s="329" t="s">
        <v>95</v>
      </c>
      <c r="G49" s="345"/>
      <c r="H49" s="345"/>
    </row>
    <row r="50" spans="1:8" ht="13.75" customHeight="1" x14ac:dyDescent="0.3">
      <c r="B50" s="348" t="s">
        <v>14</v>
      </c>
      <c r="C50" s="347"/>
      <c r="D50" s="347"/>
      <c r="F50" s="329" t="s">
        <v>96</v>
      </c>
      <c r="G50" s="345"/>
      <c r="H50" s="345"/>
    </row>
    <row r="51" spans="1:8" ht="13.75" customHeight="1" thickBot="1" x14ac:dyDescent="0.35">
      <c r="B51" s="349" t="s">
        <v>45</v>
      </c>
      <c r="C51" s="347"/>
      <c r="D51" s="347"/>
      <c r="F51" s="329" t="s">
        <v>97</v>
      </c>
      <c r="G51" s="345"/>
      <c r="H51" s="345"/>
    </row>
    <row r="52" spans="1:8" ht="13.75" customHeight="1" thickBot="1" x14ac:dyDescent="0.35">
      <c r="B52" s="343" t="s">
        <v>77</v>
      </c>
      <c r="C52" s="350"/>
      <c r="D52" s="350"/>
      <c r="F52" s="329" t="s">
        <v>98</v>
      </c>
      <c r="G52" s="345"/>
      <c r="H52" s="345"/>
    </row>
    <row r="53" spans="1:8" ht="13.75" customHeight="1" thickBot="1" x14ac:dyDescent="0.35">
      <c r="F53" s="331" t="s">
        <v>99</v>
      </c>
      <c r="G53" s="351"/>
      <c r="H53" s="351"/>
    </row>
    <row r="54" spans="1:8" ht="13.75" customHeight="1" thickBot="1" x14ac:dyDescent="0.35">
      <c r="F54" s="352" t="s">
        <v>77</v>
      </c>
      <c r="G54" s="353"/>
      <c r="H54" s="353"/>
    </row>
    <row r="55" spans="1:8" ht="13.75" customHeight="1" thickBot="1" x14ac:dyDescent="0.35"/>
    <row r="56" spans="1:8" ht="13.75" customHeight="1" thickBot="1" x14ac:dyDescent="0.35">
      <c r="A56" s="322" t="s">
        <v>2</v>
      </c>
      <c r="B56" s="531" t="s">
        <v>196</v>
      </c>
      <c r="C56" s="532"/>
      <c r="D56" s="532"/>
      <c r="E56" s="532"/>
      <c r="F56" s="532"/>
      <c r="G56" s="532"/>
      <c r="H56" s="533"/>
    </row>
    <row r="57" spans="1:8" ht="13.75" customHeight="1" thickBot="1" x14ac:dyDescent="0.35"/>
    <row r="58" spans="1:8" ht="13.75" customHeight="1" x14ac:dyDescent="0.3">
      <c r="B58" s="537"/>
      <c r="C58" s="539"/>
      <c r="D58" s="497"/>
      <c r="F58" s="537"/>
      <c r="G58" s="539"/>
      <c r="H58" s="497"/>
    </row>
    <row r="59" spans="1:8" ht="13.75" customHeight="1" thickBot="1" x14ac:dyDescent="0.35">
      <c r="B59" s="538"/>
      <c r="C59" s="275"/>
      <c r="D59" s="276"/>
      <c r="E59" s="354"/>
      <c r="F59" s="538"/>
      <c r="G59" s="275"/>
      <c r="H59" s="276"/>
    </row>
    <row r="60" spans="1:8" ht="13.75" customHeight="1" x14ac:dyDescent="0.3">
      <c r="B60" s="355"/>
      <c r="C60" s="347"/>
      <c r="D60" s="347"/>
      <c r="E60" s="356"/>
      <c r="F60" s="357"/>
      <c r="G60" s="347"/>
      <c r="H60" s="347"/>
    </row>
    <row r="61" spans="1:8" ht="13.75" customHeight="1" x14ac:dyDescent="0.3">
      <c r="B61" s="358"/>
      <c r="C61" s="347"/>
      <c r="D61" s="347"/>
      <c r="E61" s="356"/>
      <c r="F61" s="357"/>
      <c r="G61" s="347"/>
      <c r="H61" s="347"/>
    </row>
    <row r="62" spans="1:8" ht="13.75" customHeight="1" x14ac:dyDescent="0.3">
      <c r="B62" s="358"/>
      <c r="C62" s="347"/>
      <c r="D62" s="347"/>
      <c r="E62" s="356"/>
      <c r="F62" s="357"/>
      <c r="G62" s="347"/>
      <c r="H62" s="347"/>
    </row>
    <row r="63" spans="1:8" ht="13.75" customHeight="1" x14ac:dyDescent="0.3">
      <c r="B63" s="355"/>
      <c r="C63" s="347"/>
      <c r="D63" s="347"/>
      <c r="E63" s="356"/>
      <c r="F63" s="357"/>
      <c r="G63" s="347"/>
      <c r="H63" s="347"/>
    </row>
    <row r="64" spans="1:8" ht="13.75" customHeight="1" x14ac:dyDescent="0.3">
      <c r="B64" s="358"/>
      <c r="C64" s="347"/>
      <c r="D64" s="347"/>
      <c r="E64" s="356"/>
      <c r="F64" s="357"/>
      <c r="G64" s="347"/>
      <c r="H64" s="347"/>
    </row>
    <row r="65" spans="2:8" ht="13.75" customHeight="1" x14ac:dyDescent="0.3">
      <c r="B65" s="358"/>
      <c r="C65" s="347"/>
      <c r="D65" s="347"/>
      <c r="E65" s="356"/>
      <c r="F65" s="357"/>
      <c r="G65" s="347"/>
      <c r="H65" s="347"/>
    </row>
    <row r="66" spans="2:8" ht="13.75" customHeight="1" x14ac:dyDescent="0.3">
      <c r="B66" s="355"/>
      <c r="C66" s="347"/>
      <c r="D66" s="347"/>
      <c r="E66" s="356"/>
      <c r="F66" s="357"/>
      <c r="G66" s="347"/>
      <c r="H66" s="347"/>
    </row>
    <row r="67" spans="2:8" ht="13.75" customHeight="1" x14ac:dyDescent="0.3">
      <c r="B67" s="358"/>
      <c r="C67" s="347"/>
      <c r="D67" s="347"/>
      <c r="E67" s="356"/>
      <c r="F67" s="357"/>
      <c r="G67" s="347"/>
      <c r="H67" s="347"/>
    </row>
    <row r="68" spans="2:8" ht="13.75" customHeight="1" x14ac:dyDescent="0.3">
      <c r="B68" s="358"/>
      <c r="C68" s="347"/>
      <c r="D68" s="347"/>
      <c r="E68" s="356"/>
      <c r="F68" s="357"/>
      <c r="G68" s="347"/>
      <c r="H68" s="347"/>
    </row>
  </sheetData>
  <mergeCells count="11">
    <mergeCell ref="B56:H56"/>
    <mergeCell ref="B58:B59"/>
    <mergeCell ref="C58:D58"/>
    <mergeCell ref="F58:F59"/>
    <mergeCell ref="G58:H58"/>
    <mergeCell ref="B43:H43"/>
    <mergeCell ref="B2:H2"/>
    <mergeCell ref="B15:H15"/>
    <mergeCell ref="B18:D18"/>
    <mergeCell ref="B31:D31"/>
    <mergeCell ref="F31:H31"/>
  </mergeCells>
  <pageMargins left="0.75" right="0.75" top="1" bottom="1" header="0.5" footer="0.5"/>
  <pageSetup paperSize="9" scale="48"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74EAE-7D7F-43B2-BC35-AD3DF4BA16C2}">
  <sheetPr>
    <tabColor theme="1" tint="0.34998626667073579"/>
  </sheetPr>
  <dimension ref="B1:G44"/>
  <sheetViews>
    <sheetView zoomScaleNormal="100" workbookViewId="0"/>
  </sheetViews>
  <sheetFormatPr defaultColWidth="8.88671875" defaultRowHeight="13.75" customHeight="1" x14ac:dyDescent="0.2"/>
  <cols>
    <col min="1" max="1" width="2.5546875" style="144" customWidth="1"/>
    <col min="2" max="2" width="36.6640625" style="144" customWidth="1"/>
    <col min="3" max="3" width="23.5546875" style="144" customWidth="1"/>
    <col min="4" max="4" width="15.33203125" style="144" customWidth="1"/>
    <col min="5" max="16384" width="8.88671875" style="144"/>
  </cols>
  <sheetData>
    <row r="1" spans="2:7" ht="13.75" customHeight="1" thickBot="1" x14ac:dyDescent="0.25"/>
    <row r="2" spans="2:7" ht="27" customHeight="1" thickBot="1" x14ac:dyDescent="0.3">
      <c r="B2" s="493" t="s">
        <v>200</v>
      </c>
      <c r="C2" s="494"/>
      <c r="D2" s="494"/>
      <c r="E2" s="494"/>
      <c r="F2" s="495"/>
      <c r="G2" s="145"/>
    </row>
    <row r="3" spans="2:7" ht="13.75" customHeight="1" thickBot="1" x14ac:dyDescent="0.25"/>
    <row r="4" spans="2:7" ht="28.5" customHeight="1" thickBot="1" x14ac:dyDescent="0.25">
      <c r="B4" s="156" t="s">
        <v>202</v>
      </c>
      <c r="C4" s="146" t="s">
        <v>204</v>
      </c>
    </row>
    <row r="5" spans="2:7" ht="13.75" customHeight="1" x14ac:dyDescent="0.2">
      <c r="B5" s="359" t="s">
        <v>101</v>
      </c>
      <c r="C5" s="360">
        <v>4657</v>
      </c>
    </row>
    <row r="6" spans="2:7" ht="13.75" customHeight="1" x14ac:dyDescent="0.2">
      <c r="B6" s="361" t="s">
        <v>102</v>
      </c>
      <c r="C6" s="360">
        <v>2207</v>
      </c>
    </row>
    <row r="7" spans="2:7" ht="13.75" customHeight="1" x14ac:dyDescent="0.2">
      <c r="B7" s="361" t="s">
        <v>103</v>
      </c>
      <c r="C7" s="360">
        <v>2148</v>
      </c>
    </row>
    <row r="8" spans="2:7" ht="13.75" customHeight="1" x14ac:dyDescent="0.2">
      <c r="B8" s="361" t="s">
        <v>104</v>
      </c>
      <c r="C8" s="360">
        <v>2854</v>
      </c>
    </row>
    <row r="9" spans="2:7" ht="13.75" customHeight="1" x14ac:dyDescent="0.2">
      <c r="B9" s="361" t="s">
        <v>105</v>
      </c>
      <c r="C9" s="360">
        <v>2295</v>
      </c>
    </row>
    <row r="10" spans="2:7" ht="13.75" customHeight="1" thickBot="1" x14ac:dyDescent="0.25">
      <c r="B10" s="362" t="s">
        <v>106</v>
      </c>
      <c r="C10" s="360">
        <v>1997</v>
      </c>
    </row>
    <row r="11" spans="2:7" ht="13.75" customHeight="1" thickBot="1" x14ac:dyDescent="0.3">
      <c r="B11" s="363" t="s">
        <v>41</v>
      </c>
      <c r="C11" s="364">
        <v>16158</v>
      </c>
    </row>
    <row r="12" spans="2:7" ht="13.75" customHeight="1" thickBot="1" x14ac:dyDescent="0.25"/>
    <row r="13" spans="2:7" ht="28.5" customHeight="1" thickBot="1" x14ac:dyDescent="0.25">
      <c r="B13" s="156" t="s">
        <v>203</v>
      </c>
      <c r="C13" s="146" t="s">
        <v>205</v>
      </c>
    </row>
    <row r="14" spans="2:7" ht="13.75" customHeight="1" x14ac:dyDescent="0.2">
      <c r="B14" s="359" t="s">
        <v>107</v>
      </c>
      <c r="C14" s="360">
        <v>1143</v>
      </c>
    </row>
    <row r="15" spans="2:7" ht="13.75" customHeight="1" x14ac:dyDescent="0.2">
      <c r="B15" s="361" t="s">
        <v>108</v>
      </c>
      <c r="C15" s="360">
        <v>994</v>
      </c>
    </row>
    <row r="16" spans="2:7" ht="13.75" customHeight="1" x14ac:dyDescent="0.2">
      <c r="B16" s="361" t="s">
        <v>109</v>
      </c>
      <c r="C16" s="360">
        <v>495</v>
      </c>
    </row>
    <row r="17" spans="2:7" ht="13.75" customHeight="1" x14ac:dyDescent="0.2">
      <c r="B17" s="361" t="s">
        <v>110</v>
      </c>
      <c r="C17" s="360">
        <v>379</v>
      </c>
    </row>
    <row r="18" spans="2:7" ht="13.75" customHeight="1" x14ac:dyDescent="0.2">
      <c r="B18" s="361" t="s">
        <v>111</v>
      </c>
      <c r="C18" s="360">
        <v>320</v>
      </c>
    </row>
    <row r="19" spans="2:7" ht="13.75" customHeight="1" thickBot="1" x14ac:dyDescent="0.25">
      <c r="B19" s="362" t="s">
        <v>112</v>
      </c>
      <c r="C19" s="360">
        <v>309</v>
      </c>
    </row>
    <row r="20" spans="2:7" ht="13.75" customHeight="1" thickBot="1" x14ac:dyDescent="0.3">
      <c r="B20" s="365" t="s">
        <v>28</v>
      </c>
      <c r="C20" s="364">
        <f>SUM(C14:C19)</f>
        <v>3640</v>
      </c>
    </row>
    <row r="21" spans="2:7" ht="13.75" customHeight="1" thickBot="1" x14ac:dyDescent="0.25"/>
    <row r="22" spans="2:7" ht="13.75" customHeight="1" thickBot="1" x14ac:dyDescent="0.3">
      <c r="B22" s="493" t="s">
        <v>201</v>
      </c>
      <c r="C22" s="494"/>
      <c r="D22" s="494"/>
      <c r="E22" s="494"/>
      <c r="F22" s="495"/>
      <c r="G22" s="145"/>
    </row>
    <row r="23" spans="2:7" s="155" customFormat="1" ht="13.75" customHeight="1" thickBot="1" x14ac:dyDescent="0.35">
      <c r="B23" s="154"/>
      <c r="C23" s="154"/>
      <c r="D23" s="154"/>
      <c r="E23" s="154"/>
      <c r="F23" s="154"/>
    </row>
    <row r="24" spans="2:7" ht="13.75" customHeight="1" thickBot="1" x14ac:dyDescent="0.25"/>
    <row r="25" spans="2:7" ht="27" customHeight="1" thickBot="1" x14ac:dyDescent="0.25">
      <c r="B25" s="156" t="s">
        <v>202</v>
      </c>
      <c r="C25" s="157" t="s">
        <v>204</v>
      </c>
      <c r="D25" s="159"/>
    </row>
    <row r="26" spans="2:7" ht="13.75" customHeight="1" x14ac:dyDescent="0.2">
      <c r="B26" s="366" t="s">
        <v>101</v>
      </c>
      <c r="C26" s="367">
        <v>4657</v>
      </c>
      <c r="D26" s="345"/>
    </row>
    <row r="27" spans="2:7" ht="13.75" customHeight="1" x14ac:dyDescent="0.2">
      <c r="B27" s="368" t="s">
        <v>102</v>
      </c>
      <c r="C27" s="367">
        <v>2207</v>
      </c>
      <c r="D27" s="345"/>
    </row>
    <row r="28" spans="2:7" ht="13.75" customHeight="1" x14ac:dyDescent="0.2">
      <c r="B28" s="368" t="s">
        <v>103</v>
      </c>
      <c r="C28" s="367">
        <v>2148</v>
      </c>
      <c r="D28" s="345"/>
    </row>
    <row r="29" spans="2:7" ht="13.75" customHeight="1" x14ac:dyDescent="0.2">
      <c r="B29" s="368" t="s">
        <v>104</v>
      </c>
      <c r="C29" s="367">
        <v>2854</v>
      </c>
      <c r="D29" s="345"/>
    </row>
    <row r="30" spans="2:7" ht="13.75" customHeight="1" x14ac:dyDescent="0.2">
      <c r="B30" s="368" t="s">
        <v>105</v>
      </c>
      <c r="C30" s="367">
        <v>2295</v>
      </c>
      <c r="D30" s="345"/>
    </row>
    <row r="31" spans="2:7" ht="13.75" customHeight="1" thickBot="1" x14ac:dyDescent="0.25">
      <c r="B31" s="369" t="s">
        <v>106</v>
      </c>
      <c r="C31" s="367">
        <v>1997</v>
      </c>
      <c r="D31" s="345"/>
    </row>
    <row r="32" spans="2:7" ht="13.75" customHeight="1" thickBot="1" x14ac:dyDescent="0.3">
      <c r="B32" s="370" t="s">
        <v>28</v>
      </c>
      <c r="C32" s="371">
        <f>SUM(C26:C31)</f>
        <v>16158</v>
      </c>
      <c r="D32" s="353"/>
    </row>
    <row r="33" spans="2:4" ht="13.75" customHeight="1" thickBot="1" x14ac:dyDescent="0.25">
      <c r="B33" s="372"/>
    </row>
    <row r="34" spans="2:4" ht="27" customHeight="1" thickBot="1" x14ac:dyDescent="0.25">
      <c r="B34" s="156" t="s">
        <v>203</v>
      </c>
      <c r="C34" s="157" t="s">
        <v>205</v>
      </c>
      <c r="D34" s="159"/>
    </row>
    <row r="35" spans="2:4" ht="13.75" customHeight="1" x14ac:dyDescent="0.2">
      <c r="B35" s="366" t="s">
        <v>107</v>
      </c>
      <c r="C35" s="367">
        <v>1143</v>
      </c>
      <c r="D35" s="345"/>
    </row>
    <row r="36" spans="2:4" ht="13.75" customHeight="1" x14ac:dyDescent="0.2">
      <c r="B36" s="368" t="s">
        <v>108</v>
      </c>
      <c r="C36" s="367">
        <v>994</v>
      </c>
      <c r="D36" s="345"/>
    </row>
    <row r="37" spans="2:4" ht="13.75" customHeight="1" x14ac:dyDescent="0.2">
      <c r="B37" s="368" t="s">
        <v>109</v>
      </c>
      <c r="C37" s="367">
        <v>495</v>
      </c>
      <c r="D37" s="345"/>
    </row>
    <row r="38" spans="2:4" ht="13.75" customHeight="1" x14ac:dyDescent="0.2">
      <c r="B38" s="368" t="s">
        <v>110</v>
      </c>
      <c r="C38" s="367">
        <v>379</v>
      </c>
      <c r="D38" s="345"/>
    </row>
    <row r="39" spans="2:4" ht="13.75" customHeight="1" x14ac:dyDescent="0.2">
      <c r="B39" s="368" t="s">
        <v>111</v>
      </c>
      <c r="C39" s="367">
        <v>320</v>
      </c>
      <c r="D39" s="345"/>
    </row>
    <row r="40" spans="2:4" ht="13.75" customHeight="1" thickBot="1" x14ac:dyDescent="0.25">
      <c r="B40" s="369" t="s">
        <v>112</v>
      </c>
      <c r="C40" s="367">
        <v>309</v>
      </c>
      <c r="D40" s="345"/>
    </row>
    <row r="41" spans="2:4" ht="13.75" customHeight="1" thickBot="1" x14ac:dyDescent="0.3">
      <c r="B41" s="370" t="s">
        <v>28</v>
      </c>
      <c r="C41" s="371">
        <f>SUM(C35:C40)</f>
        <v>3640</v>
      </c>
      <c r="D41" s="353"/>
    </row>
    <row r="43" spans="2:4" ht="13.75" customHeight="1" x14ac:dyDescent="0.2">
      <c r="B43" s="373" t="s">
        <v>206</v>
      </c>
      <c r="C43" s="374"/>
    </row>
    <row r="44" spans="2:4" ht="13.75" customHeight="1" x14ac:dyDescent="0.2">
      <c r="B44" s="375" t="s">
        <v>207</v>
      </c>
      <c r="C44" s="374"/>
    </row>
  </sheetData>
  <mergeCells count="2">
    <mergeCell ref="B2:F2"/>
    <mergeCell ref="B22:F22"/>
  </mergeCells>
  <pageMargins left="0.75" right="0.75" top="1" bottom="1" header="0.5" footer="0.5"/>
  <pageSetup paperSize="9" scale="6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3E8FD-01D2-45CF-8C09-D77924EE8C11}">
  <sheetPr>
    <tabColor theme="4"/>
  </sheetPr>
  <dimension ref="B1:V1303"/>
  <sheetViews>
    <sheetView topLeftCell="A45" zoomScale="130" zoomScaleNormal="130" workbookViewId="0">
      <selection activeCell="J66" sqref="J66"/>
    </sheetView>
  </sheetViews>
  <sheetFormatPr defaultColWidth="8.88671875" defaultRowHeight="12.45" x14ac:dyDescent="0.2"/>
  <cols>
    <col min="1" max="1" width="2.6640625" style="226" customWidth="1"/>
    <col min="2" max="2" width="6.33203125" style="226" customWidth="1"/>
    <col min="3" max="3" width="14.6640625" style="226" customWidth="1"/>
    <col min="4" max="6" width="12.44140625" style="226" customWidth="1"/>
    <col min="7" max="7" width="6.33203125" style="226" customWidth="1"/>
    <col min="8" max="8" width="3.109375" style="235" customWidth="1"/>
    <col min="9" max="9" width="11.88671875" style="226" customWidth="1"/>
    <col min="10" max="10" width="10.6640625" style="226" customWidth="1"/>
    <col min="11" max="11" width="13.44140625" style="226" customWidth="1"/>
    <col min="12" max="12" width="12.6640625" style="226" bestFit="1" customWidth="1"/>
    <col min="13" max="13" width="10.88671875" style="226" customWidth="1"/>
    <col min="14" max="14" width="15.6640625" style="226" customWidth="1"/>
    <col min="15" max="15" width="16.33203125" style="226" customWidth="1"/>
    <col min="16" max="16" width="12.33203125" style="226" customWidth="1"/>
    <col min="17" max="17" width="11.6640625" style="226" customWidth="1"/>
    <col min="18" max="16384" width="8.88671875" style="226"/>
  </cols>
  <sheetData>
    <row r="1" spans="2:17" s="1" customFormat="1" ht="14.4" customHeight="1" thickBot="1" x14ac:dyDescent="0.35">
      <c r="H1" s="224"/>
    </row>
    <row r="2" spans="2:17" s="1" customFormat="1" ht="31.95" customHeight="1" thickBot="1" x14ac:dyDescent="0.35">
      <c r="B2" s="486" t="s">
        <v>24</v>
      </c>
      <c r="C2" s="487"/>
      <c r="D2" s="487"/>
      <c r="E2" s="487"/>
      <c r="F2" s="487"/>
      <c r="G2" s="487"/>
      <c r="H2" s="487"/>
      <c r="I2" s="487"/>
      <c r="J2" s="487"/>
      <c r="K2" s="487"/>
      <c r="L2" s="487"/>
      <c r="M2" s="487"/>
      <c r="N2" s="487"/>
      <c r="O2" s="487"/>
      <c r="P2" s="487"/>
      <c r="Q2" s="488"/>
    </row>
    <row r="3" spans="2:17" s="1" customFormat="1" ht="14.4" customHeight="1" thickBot="1" x14ac:dyDescent="0.35">
      <c r="H3" s="224"/>
    </row>
    <row r="4" spans="2:17" s="1" customFormat="1" ht="42.05" customHeight="1" thickBot="1" x14ac:dyDescent="0.35">
      <c r="B4" s="486" t="s">
        <v>124</v>
      </c>
      <c r="C4" s="487"/>
      <c r="D4" s="487"/>
      <c r="E4" s="487"/>
      <c r="F4" s="487"/>
      <c r="G4" s="487"/>
      <c r="H4" s="487"/>
      <c r="I4" s="487"/>
      <c r="J4" s="487"/>
      <c r="K4" s="487"/>
      <c r="L4" s="487"/>
      <c r="M4" s="487"/>
      <c r="N4" s="487"/>
      <c r="O4" s="487"/>
      <c r="P4" s="487"/>
      <c r="Q4" s="488"/>
    </row>
    <row r="5" spans="2:17" s="3" customFormat="1" ht="14.4" customHeight="1" thickBot="1" x14ac:dyDescent="0.35">
      <c r="B5" s="2"/>
      <c r="C5" s="2"/>
      <c r="D5" s="2"/>
      <c r="E5" s="2"/>
      <c r="F5" s="2"/>
      <c r="G5" s="2"/>
      <c r="H5" s="225"/>
      <c r="I5" s="2"/>
      <c r="J5" s="2"/>
      <c r="K5" s="2"/>
      <c r="L5" s="2"/>
      <c r="M5" s="2"/>
      <c r="N5" s="2"/>
    </row>
    <row r="6" spans="2:17" s="1" customFormat="1" ht="14.4" customHeight="1" thickBot="1" x14ac:dyDescent="0.35">
      <c r="D6" s="1" t="s">
        <v>306</v>
      </c>
      <c r="H6" s="224"/>
      <c r="I6" s="1" t="s">
        <v>273</v>
      </c>
      <c r="J6" s="1" t="s">
        <v>272</v>
      </c>
    </row>
    <row r="7" spans="2:17" ht="29.15" customHeight="1" thickBot="1" x14ac:dyDescent="0.25">
      <c r="B7" s="4" t="s">
        <v>75</v>
      </c>
      <c r="C7" s="5" t="s">
        <v>122</v>
      </c>
      <c r="D7" s="5" t="s">
        <v>277</v>
      </c>
      <c r="E7" s="5" t="s">
        <v>278</v>
      </c>
      <c r="F7" s="6" t="s">
        <v>279</v>
      </c>
      <c r="H7" s="227"/>
      <c r="I7" s="4" t="s">
        <v>123</v>
      </c>
      <c r="J7" s="489" t="s">
        <v>270</v>
      </c>
      <c r="K7" s="490"/>
      <c r="L7" s="228" t="s">
        <v>271</v>
      </c>
      <c r="M7" s="229" t="s">
        <v>274</v>
      </c>
      <c r="N7" s="229" t="s">
        <v>277</v>
      </c>
      <c r="O7" s="228" t="s">
        <v>280</v>
      </c>
      <c r="P7" s="229" t="s">
        <v>278</v>
      </c>
      <c r="Q7" s="230" t="s">
        <v>279</v>
      </c>
    </row>
    <row r="8" spans="2:17" x14ac:dyDescent="0.2">
      <c r="B8" s="239"/>
      <c r="C8" s="240"/>
      <c r="D8" s="233"/>
      <c r="E8" s="233"/>
      <c r="F8" s="234"/>
      <c r="I8" s="26">
        <v>1</v>
      </c>
      <c r="J8" s="236">
        <f>MIN(C:C)</f>
        <v>110</v>
      </c>
      <c r="K8" s="236">
        <f>_xlfn.PERCENTILE.EXC(C:C,I8/10)</f>
        <v>360</v>
      </c>
      <c r="L8" s="236">
        <f t="array" ref="L8:L17">FREQUENCY(C:C,K8:K17)</f>
        <v>130</v>
      </c>
      <c r="M8" s="238">
        <f>L8/L$18</f>
        <v>0.10038610038610038</v>
      </c>
      <c r="N8" s="238">
        <f>SUM(M$8:M8)</f>
        <v>0.10038610038610038</v>
      </c>
      <c r="O8" s="236">
        <f>SUMIFS(C:C,C:C,"&gt;="&amp;J8,C:C,"&lt;="&amp;K8)</f>
        <v>34312.19666666667</v>
      </c>
      <c r="P8" s="238">
        <f>O8/O$18</f>
        <v>8.5190353512245177E-3</v>
      </c>
      <c r="Q8" s="238">
        <f>SUM(P$8:P8)</f>
        <v>8.5190353512245177E-3</v>
      </c>
    </row>
    <row r="9" spans="2:17" x14ac:dyDescent="0.2">
      <c r="B9" s="231">
        <v>944</v>
      </c>
      <c r="C9" s="232">
        <v>110</v>
      </c>
      <c r="D9" s="466">
        <f>1/COUNT(C:C)</f>
        <v>7.722007722007722E-4</v>
      </c>
      <c r="E9" s="234">
        <f>C9/SUM(C:C)</f>
        <v>2.7310810139563495E-5</v>
      </c>
      <c r="F9" s="234">
        <f>SUM($E$9:E9)</f>
        <v>2.7310810139563495E-5</v>
      </c>
      <c r="I9" s="241">
        <v>2</v>
      </c>
      <c r="J9" s="237">
        <f>K8</f>
        <v>360</v>
      </c>
      <c r="K9" s="236">
        <f t="shared" ref="K9:K16" si="0">_xlfn.PERCENTILE.EXC(C:C,I9/10)</f>
        <v>521.26319999999998</v>
      </c>
      <c r="L9" s="237">
        <v>129</v>
      </c>
      <c r="M9" s="238">
        <f t="shared" ref="M9:M17" si="1">L9/L$18</f>
        <v>9.9613899613899617E-2</v>
      </c>
      <c r="N9" s="238">
        <f>SUM(M$8:M9)</f>
        <v>0.2</v>
      </c>
      <c r="O9" s="236">
        <f>SUMIFS(C:C,C:C,"&gt;"&amp;J9,C:C,"&lt;="&amp;K9)</f>
        <v>57493.401666666665</v>
      </c>
      <c r="P9" s="238">
        <f t="shared" ref="P9:P17" si="2">O9/O$18</f>
        <v>1.4274467065418153E-2</v>
      </c>
      <c r="Q9" s="238">
        <f>SUM(P$8:P9)</f>
        <v>2.2793502416642672E-2</v>
      </c>
    </row>
    <row r="10" spans="2:17" x14ac:dyDescent="0.2">
      <c r="B10" s="242">
        <v>1516</v>
      </c>
      <c r="C10" s="243">
        <v>115</v>
      </c>
      <c r="D10" s="233">
        <f>D9+1/COUNT(C:C)</f>
        <v>1.5444015444015444E-3</v>
      </c>
      <c r="E10" s="234">
        <f>C10/SUM(C:C)</f>
        <v>2.8552210600452744E-5</v>
      </c>
      <c r="F10" s="234">
        <f>SUM($E$9:E10)</f>
        <v>5.5863020740016235E-5</v>
      </c>
      <c r="I10" s="241">
        <v>3</v>
      </c>
      <c r="J10" s="237">
        <f t="shared" ref="J10:J17" si="3">K9</f>
        <v>521.26319999999998</v>
      </c>
      <c r="K10" s="236">
        <f t="shared" si="0"/>
        <v>669.56000000000006</v>
      </c>
      <c r="L10" s="237">
        <v>129</v>
      </c>
      <c r="M10" s="238">
        <f t="shared" si="1"/>
        <v>9.9613899613899617E-2</v>
      </c>
      <c r="N10" s="238">
        <f>SUM(M$8:M10)</f>
        <v>0.29961389961389961</v>
      </c>
      <c r="O10" s="236">
        <f t="shared" ref="O10:O17" si="4">SUMIFS(C:C,C:C,"&gt;"&amp;J10,C:C,"&lt;="&amp;K10)</f>
        <v>77749.603833333342</v>
      </c>
      <c r="P10" s="238">
        <f t="shared" si="2"/>
        <v>1.9303678806531319E-2</v>
      </c>
      <c r="Q10" s="238">
        <f>SUM(P$8:P10)</f>
        <v>4.2097181223173991E-2</v>
      </c>
    </row>
    <row r="11" spans="2:17" x14ac:dyDescent="0.2">
      <c r="B11" s="239">
        <v>566</v>
      </c>
      <c r="C11" s="240">
        <v>120</v>
      </c>
      <c r="D11" s="233">
        <f t="shared" ref="D11:D74" si="5">D10+1/COUNT(C:C)</f>
        <v>2.3166023166023165E-3</v>
      </c>
      <c r="E11" s="234">
        <f t="shared" ref="E10:E73" si="6">C11/SUM(C:C)</f>
        <v>2.9793611061341993E-5</v>
      </c>
      <c r="F11" s="234">
        <f>SUM($E$9:E11)</f>
        <v>8.5656631801358228E-5</v>
      </c>
      <c r="I11" s="241">
        <v>4</v>
      </c>
      <c r="J11" s="237">
        <f t="shared" si="3"/>
        <v>669.56000000000006</v>
      </c>
      <c r="K11" s="236">
        <f t="shared" si="0"/>
        <v>850</v>
      </c>
      <c r="L11" s="237">
        <v>145</v>
      </c>
      <c r="M11" s="238">
        <f t="shared" si="1"/>
        <v>0.11196911196911197</v>
      </c>
      <c r="N11" s="238">
        <f>SUM(M$8:M11)</f>
        <v>0.41158301158301158</v>
      </c>
      <c r="O11" s="236">
        <f t="shared" si="4"/>
        <v>111552.07283333331</v>
      </c>
      <c r="P11" s="238">
        <f t="shared" si="2"/>
        <v>2.7696158925690228E-2</v>
      </c>
      <c r="Q11" s="238">
        <f>SUM(P$8:P11)</f>
        <v>6.9793340148864222E-2</v>
      </c>
    </row>
    <row r="12" spans="2:17" ht="13.1" x14ac:dyDescent="0.2">
      <c r="B12" s="239">
        <v>2158</v>
      </c>
      <c r="C12" s="240">
        <v>125</v>
      </c>
      <c r="D12" s="233">
        <f t="shared" si="5"/>
        <v>3.0888030888030888E-3</v>
      </c>
      <c r="E12" s="234">
        <f t="shared" si="6"/>
        <v>3.1035011522231245E-5</v>
      </c>
      <c r="F12" s="234">
        <f>SUM($E$9:E12)</f>
        <v>1.1669164332358948E-4</v>
      </c>
      <c r="I12" s="241">
        <v>5</v>
      </c>
      <c r="J12" s="446">
        <f t="shared" si="3"/>
        <v>850</v>
      </c>
      <c r="K12" s="447">
        <f t="shared" si="0"/>
        <v>1166.666666666667</v>
      </c>
      <c r="L12" s="237">
        <v>116</v>
      </c>
      <c r="M12" s="238">
        <f t="shared" si="1"/>
        <v>8.9575289575289568E-2</v>
      </c>
      <c r="N12" s="448">
        <f>SUM(M$8:M12)</f>
        <v>0.50115830115830118</v>
      </c>
      <c r="O12" s="236">
        <f t="shared" si="4"/>
        <v>118048.96900000001</v>
      </c>
      <c r="P12" s="238">
        <f t="shared" si="2"/>
        <v>2.9309208904820156E-2</v>
      </c>
      <c r="Q12" s="448">
        <f>SUM(P$8:P12)</f>
        <v>9.9102549053684375E-2</v>
      </c>
    </row>
    <row r="13" spans="2:17" x14ac:dyDescent="0.2">
      <c r="B13" s="239">
        <v>590</v>
      </c>
      <c r="C13" s="240">
        <v>130</v>
      </c>
      <c r="D13" s="233">
        <f t="shared" si="5"/>
        <v>3.8610038610038611E-3</v>
      </c>
      <c r="E13" s="234">
        <f t="shared" si="6"/>
        <v>3.2276411983120491E-5</v>
      </c>
      <c r="F13" s="234">
        <f>SUM($E$9:E13)</f>
        <v>1.4896805530670998E-4</v>
      </c>
      <c r="I13" s="241">
        <v>6</v>
      </c>
      <c r="J13" s="237">
        <f t="shared" si="3"/>
        <v>1166.666666666667</v>
      </c>
      <c r="K13" s="236">
        <f t="shared" si="0"/>
        <v>1500</v>
      </c>
      <c r="L13" s="237">
        <v>140</v>
      </c>
      <c r="M13" s="238">
        <f t="shared" si="1"/>
        <v>0.10810810810810811</v>
      </c>
      <c r="N13" s="238">
        <f>SUM(M$8:M13)</f>
        <v>0.60926640926640929</v>
      </c>
      <c r="O13" s="236">
        <f t="shared" si="4"/>
        <v>185497.38125000001</v>
      </c>
      <c r="P13" s="238">
        <f t="shared" si="2"/>
        <v>4.6055306915499777E-2</v>
      </c>
      <c r="Q13" s="238">
        <f>SUM(P$8:P13)</f>
        <v>0.14515785596918415</v>
      </c>
    </row>
    <row r="14" spans="2:17" x14ac:dyDescent="0.2">
      <c r="B14" s="239">
        <v>1333</v>
      </c>
      <c r="C14" s="240">
        <v>130</v>
      </c>
      <c r="D14" s="233">
        <f t="shared" si="5"/>
        <v>4.633204633204633E-3</v>
      </c>
      <c r="E14" s="234">
        <f t="shared" si="6"/>
        <v>3.2276411983120491E-5</v>
      </c>
      <c r="F14" s="234">
        <f>SUM($E$9:E14)</f>
        <v>1.8124446728983048E-4</v>
      </c>
      <c r="I14" s="241">
        <v>7</v>
      </c>
      <c r="J14" s="237">
        <f t="shared" si="3"/>
        <v>1500</v>
      </c>
      <c r="K14" s="236">
        <f t="shared" si="0"/>
        <v>2872</v>
      </c>
      <c r="L14" s="237">
        <v>119</v>
      </c>
      <c r="M14" s="238">
        <f t="shared" si="1"/>
        <v>9.1891891891891897E-2</v>
      </c>
      <c r="N14" s="238">
        <f>SUM(M$8:M14)</f>
        <v>0.70115830115830113</v>
      </c>
      <c r="O14" s="236">
        <f t="shared" si="4"/>
        <v>240608.87333333332</v>
      </c>
      <c r="P14" s="238">
        <f t="shared" si="2"/>
        <v>5.9738393250008626E-2</v>
      </c>
      <c r="Q14" s="238">
        <f>SUM(P$8:P14)</f>
        <v>0.20489624921919278</v>
      </c>
    </row>
    <row r="15" spans="2:17" x14ac:dyDescent="0.2">
      <c r="B15" s="239">
        <v>1335</v>
      </c>
      <c r="C15" s="240">
        <v>130</v>
      </c>
      <c r="D15" s="233">
        <f t="shared" si="5"/>
        <v>5.4054054054054048E-3</v>
      </c>
      <c r="E15" s="234">
        <f t="shared" si="6"/>
        <v>3.2276411983120491E-5</v>
      </c>
      <c r="F15" s="234">
        <f>SUM($E$9:E15)</f>
        <v>2.1352087927295097E-4</v>
      </c>
      <c r="I15" s="241">
        <v>8</v>
      </c>
      <c r="J15" s="237">
        <f t="shared" si="3"/>
        <v>2872</v>
      </c>
      <c r="K15" s="236">
        <f t="shared" si="0"/>
        <v>6000</v>
      </c>
      <c r="L15" s="237">
        <v>175</v>
      </c>
      <c r="M15" s="238">
        <f t="shared" si="1"/>
        <v>0.13513513513513514</v>
      </c>
      <c r="N15" s="238">
        <f>SUM(M$8:M15)</f>
        <v>0.83629343629343622</v>
      </c>
      <c r="O15" s="236">
        <f t="shared" si="4"/>
        <v>821322.45</v>
      </c>
      <c r="P15" s="238">
        <f t="shared" si="2"/>
        <v>0.20391801359373757</v>
      </c>
      <c r="Q15" s="238">
        <f>SUM(P$8:P15)</f>
        <v>0.40881426281293032</v>
      </c>
    </row>
    <row r="16" spans="2:17" x14ac:dyDescent="0.2">
      <c r="B16" s="242">
        <v>860</v>
      </c>
      <c r="C16" s="243">
        <v>132.999</v>
      </c>
      <c r="D16" s="233">
        <f t="shared" si="5"/>
        <v>6.1776061776061767E-3</v>
      </c>
      <c r="E16" s="234">
        <f t="shared" si="6"/>
        <v>3.3021003979561859E-5</v>
      </c>
      <c r="F16" s="234">
        <f>SUM($E$9:E16)</f>
        <v>2.4654188325251282E-4</v>
      </c>
      <c r="I16" s="244">
        <v>9</v>
      </c>
      <c r="J16" s="237">
        <f t="shared" si="3"/>
        <v>6000</v>
      </c>
      <c r="K16" s="236">
        <f t="shared" si="0"/>
        <v>9000</v>
      </c>
      <c r="L16" s="237">
        <v>120</v>
      </c>
      <c r="M16" s="238">
        <f t="shared" si="1"/>
        <v>9.2664092664092659E-2</v>
      </c>
      <c r="N16" s="238">
        <f>SUM(M$8:M16)</f>
        <v>0.92895752895752892</v>
      </c>
      <c r="O16" s="236">
        <f t="shared" si="4"/>
        <v>968123.1333333333</v>
      </c>
      <c r="P16" s="238">
        <f t="shared" si="2"/>
        <v>0.24036570078350891</v>
      </c>
      <c r="Q16" s="238">
        <f>SUM(P$8:P16)</f>
        <v>0.64917996359643926</v>
      </c>
    </row>
    <row r="17" spans="2:22" ht="13.1" thickBot="1" x14ac:dyDescent="0.25">
      <c r="B17" s="242">
        <v>1134</v>
      </c>
      <c r="C17" s="243">
        <v>133</v>
      </c>
      <c r="D17" s="233">
        <f t="shared" si="5"/>
        <v>6.9498069498069486E-3</v>
      </c>
      <c r="E17" s="234">
        <f t="shared" si="6"/>
        <v>3.3021252259654044E-5</v>
      </c>
      <c r="F17" s="234">
        <f>SUM($E$9:E17)</f>
        <v>2.7956313551216684E-4</v>
      </c>
      <c r="I17" s="34">
        <v>10</v>
      </c>
      <c r="J17" s="237">
        <f t="shared" si="3"/>
        <v>9000</v>
      </c>
      <c r="K17" s="237">
        <f>MAX(C:C)</f>
        <v>200000</v>
      </c>
      <c r="L17" s="237">
        <v>92</v>
      </c>
      <c r="M17" s="238">
        <f t="shared" si="1"/>
        <v>7.1042471042471037E-2</v>
      </c>
      <c r="N17" s="238">
        <f>SUM(M$8:M17)</f>
        <v>1</v>
      </c>
      <c r="O17" s="236">
        <f t="shared" si="4"/>
        <v>1413001.0719999999</v>
      </c>
      <c r="P17" s="238">
        <f t="shared" si="2"/>
        <v>0.3508200364035608</v>
      </c>
      <c r="Q17" s="238">
        <f>SUM(P$8:P17)</f>
        <v>1</v>
      </c>
    </row>
    <row r="18" spans="2:22" ht="13.75" thickBot="1" x14ac:dyDescent="0.25">
      <c r="B18" s="242">
        <v>2112</v>
      </c>
      <c r="C18" s="243">
        <v>140</v>
      </c>
      <c r="D18" s="233">
        <f t="shared" si="5"/>
        <v>7.7220077220077205E-3</v>
      </c>
      <c r="E18" s="234">
        <f t="shared" si="6"/>
        <v>3.4759212904898989E-5</v>
      </c>
      <c r="F18" s="234">
        <f>SUM($E$9:E18)</f>
        <v>3.1432234841706583E-4</v>
      </c>
      <c r="I18" s="245"/>
      <c r="J18" s="491" t="s">
        <v>28</v>
      </c>
      <c r="K18" s="492"/>
      <c r="L18" s="55">
        <f>SUM(L8:L17)</f>
        <v>1295</v>
      </c>
      <c r="M18" s="246">
        <f>SUM(M8:M17)</f>
        <v>1</v>
      </c>
      <c r="N18" s="247"/>
      <c r="O18" s="55">
        <f>SUM(O8:O17)</f>
        <v>4027709.1539166663</v>
      </c>
      <c r="P18" s="246">
        <f>SUM(P8:P17)</f>
        <v>1</v>
      </c>
      <c r="Q18" s="248"/>
    </row>
    <row r="19" spans="2:22" ht="13.1" thickBot="1" x14ac:dyDescent="0.25">
      <c r="B19" s="242">
        <v>131</v>
      </c>
      <c r="C19" s="243">
        <v>145</v>
      </c>
      <c r="D19" s="233">
        <f t="shared" si="5"/>
        <v>8.4942084942084932E-3</v>
      </c>
      <c r="E19" s="234">
        <f t="shared" si="6"/>
        <v>3.6000613365788242E-5</v>
      </c>
      <c r="F19" s="234">
        <f>SUM($E$9:E19)</f>
        <v>3.5032296178285407E-4</v>
      </c>
      <c r="J19" s="249"/>
      <c r="K19" s="14"/>
    </row>
    <row r="20" spans="2:22" ht="15.05" customHeight="1" thickBot="1" x14ac:dyDescent="0.4">
      <c r="B20" s="239">
        <v>1710</v>
      </c>
      <c r="C20" s="240">
        <v>145</v>
      </c>
      <c r="D20" s="233">
        <f t="shared" si="5"/>
        <v>9.2664092664092659E-3</v>
      </c>
      <c r="E20" s="234">
        <f t="shared" si="6"/>
        <v>3.6000613365788242E-5</v>
      </c>
      <c r="F20" s="234">
        <f>SUM($E$9:E20)</f>
        <v>3.863235751486423E-4</v>
      </c>
      <c r="H20" s="235" t="s">
        <v>0</v>
      </c>
      <c r="I20" s="250" t="s">
        <v>275</v>
      </c>
      <c r="J20" s="22" t="s">
        <v>276</v>
      </c>
      <c r="K20" s="51" t="s">
        <v>293</v>
      </c>
      <c r="L20" s="226" t="s">
        <v>301</v>
      </c>
      <c r="M20" s="14" t="s">
        <v>300</v>
      </c>
      <c r="O20" s="442" t="s">
        <v>260</v>
      </c>
      <c r="P20" s="443"/>
      <c r="Q20" s="443"/>
      <c r="R20" s="443"/>
    </row>
    <row r="21" spans="2:22" x14ac:dyDescent="0.2">
      <c r="B21" s="239">
        <v>1733</v>
      </c>
      <c r="C21" s="240">
        <v>147</v>
      </c>
      <c r="D21" s="233">
        <f t="shared" si="5"/>
        <v>1.0038610038610039E-2</v>
      </c>
      <c r="E21" s="234">
        <f t="shared" si="6"/>
        <v>3.6497173550143942E-5</v>
      </c>
      <c r="F21" s="234">
        <f>SUM($E$9:E21)</f>
        <v>4.2282074869878626E-4</v>
      </c>
      <c r="I21" s="251">
        <v>0</v>
      </c>
      <c r="J21" s="251">
        <v>0</v>
      </c>
      <c r="L21" s="226" t="s">
        <v>302</v>
      </c>
      <c r="P21" s="444" t="s">
        <v>261</v>
      </c>
    </row>
    <row r="22" spans="2:22" x14ac:dyDescent="0.2">
      <c r="B22" s="242">
        <v>134</v>
      </c>
      <c r="C22" s="243">
        <v>150</v>
      </c>
      <c r="D22" s="233">
        <f t="shared" si="5"/>
        <v>1.0810810810810811E-2</v>
      </c>
      <c r="E22" s="234">
        <f t="shared" si="6"/>
        <v>3.7242013826677488E-5</v>
      </c>
      <c r="F22" s="234">
        <f>SUM($E$9:E22)</f>
        <v>4.6006276252546374E-4</v>
      </c>
      <c r="I22" s="253">
        <v>0.10038610038610038</v>
      </c>
      <c r="J22" s="253">
        <v>8.5190353512245159E-3</v>
      </c>
      <c r="K22" s="252">
        <f>(J22+J21)/2*(I22-I21)</f>
        <v>4.2759636898038106E-4</v>
      </c>
      <c r="L22" s="226" t="s">
        <v>303</v>
      </c>
      <c r="O22" s="226">
        <v>0</v>
      </c>
      <c r="P22" s="226" t="s">
        <v>262</v>
      </c>
      <c r="Q22" s="226" t="s">
        <v>264</v>
      </c>
      <c r="T22" s="444" t="s">
        <v>265</v>
      </c>
    </row>
    <row r="23" spans="2:22" x14ac:dyDescent="0.2">
      <c r="B23" s="242">
        <v>163</v>
      </c>
      <c r="C23" s="243">
        <v>150</v>
      </c>
      <c r="D23" s="233">
        <f t="shared" si="5"/>
        <v>1.1583011583011584E-2</v>
      </c>
      <c r="E23" s="234">
        <f t="shared" si="6"/>
        <v>3.7242013826677488E-5</v>
      </c>
      <c r="F23" s="234">
        <f>SUM($E$9:E23)</f>
        <v>4.9730477635214127E-4</v>
      </c>
      <c r="I23" s="253">
        <v>0.2</v>
      </c>
      <c r="J23" s="253">
        <v>2.2793502416642665E-2</v>
      </c>
      <c r="K23" s="252">
        <f t="shared" ref="K23:K31" si="7">(J23+J22)/2*(I23-I22)</f>
        <v>1.559581996932381E-3</v>
      </c>
      <c r="O23" s="226">
        <v>1</v>
      </c>
      <c r="P23" s="226" t="s">
        <v>263</v>
      </c>
      <c r="Q23" s="226" t="s">
        <v>294</v>
      </c>
      <c r="V23" s="444" t="s">
        <v>266</v>
      </c>
    </row>
    <row r="24" spans="2:22" x14ac:dyDescent="0.2">
      <c r="B24" s="239">
        <v>231</v>
      </c>
      <c r="C24" s="240">
        <v>150</v>
      </c>
      <c r="D24" s="233">
        <f t="shared" si="5"/>
        <v>1.2355212355212357E-2</v>
      </c>
      <c r="E24" s="234">
        <f t="shared" si="6"/>
        <v>3.7242013826677488E-5</v>
      </c>
      <c r="F24" s="234">
        <f>SUM($E$9:E24)</f>
        <v>5.3454679017881875E-4</v>
      </c>
      <c r="I24" s="253">
        <v>0.29961389961389961</v>
      </c>
      <c r="J24" s="253">
        <v>4.2097181223173977E-2</v>
      </c>
      <c r="K24" s="252">
        <f t="shared" si="7"/>
        <v>3.2320070229870067E-3</v>
      </c>
    </row>
    <row r="25" spans="2:22" ht="15.75" x14ac:dyDescent="0.3">
      <c r="B25" s="239">
        <v>764</v>
      </c>
      <c r="C25" s="240">
        <v>150</v>
      </c>
      <c r="D25" s="233">
        <f t="shared" si="5"/>
        <v>1.312741312741313E-2</v>
      </c>
      <c r="E25" s="234">
        <f t="shared" si="6"/>
        <v>3.7242013826677488E-5</v>
      </c>
      <c r="F25" s="234">
        <f>SUM($E$9:E25)</f>
        <v>5.7178880400549623E-4</v>
      </c>
      <c r="I25" s="253">
        <v>0.41158301158301158</v>
      </c>
      <c r="J25" s="253">
        <v>6.9793340148864208E-2</v>
      </c>
      <c r="K25" s="252">
        <f t="shared" si="7"/>
        <v>6.2641411578940294E-3</v>
      </c>
      <c r="O25" s="445" t="s">
        <v>267</v>
      </c>
    </row>
    <row r="26" spans="2:22" x14ac:dyDescent="0.2">
      <c r="B26" s="242">
        <v>1172</v>
      </c>
      <c r="C26" s="243">
        <v>150</v>
      </c>
      <c r="D26" s="233">
        <f t="shared" si="5"/>
        <v>1.3899613899613902E-2</v>
      </c>
      <c r="E26" s="234">
        <f t="shared" si="6"/>
        <v>3.7242013826677488E-5</v>
      </c>
      <c r="F26" s="234">
        <f>SUM($E$9:E26)</f>
        <v>6.0903081783217372E-4</v>
      </c>
      <c r="I26" s="253">
        <v>0.50115830115830118</v>
      </c>
      <c r="J26" s="253">
        <v>9.9102549053684361E-2</v>
      </c>
      <c r="K26" s="252">
        <f t="shared" si="7"/>
        <v>7.5644490916971568E-3</v>
      </c>
      <c r="P26" s="444" t="s">
        <v>268</v>
      </c>
    </row>
    <row r="27" spans="2:22" ht="13.1" x14ac:dyDescent="0.25">
      <c r="B27" s="239">
        <v>1179</v>
      </c>
      <c r="C27" s="240">
        <v>150</v>
      </c>
      <c r="D27" s="233">
        <f t="shared" si="5"/>
        <v>1.4671814671814675E-2</v>
      </c>
      <c r="E27" s="234">
        <f t="shared" si="6"/>
        <v>3.7242013826677488E-5</v>
      </c>
      <c r="F27" s="234">
        <f>SUM($E$9:E27)</f>
        <v>6.462728316588512E-4</v>
      </c>
      <c r="I27" s="253">
        <v>0.60926640926640929</v>
      </c>
      <c r="J27" s="253">
        <v>0.14515785596918412</v>
      </c>
      <c r="K27" s="252">
        <f t="shared" si="7"/>
        <v>1.3203265136371271E-2</v>
      </c>
      <c r="P27" s="463" t="s">
        <v>269</v>
      </c>
    </row>
    <row r="28" spans="2:22" x14ac:dyDescent="0.2">
      <c r="B28" s="239">
        <v>1293</v>
      </c>
      <c r="C28" s="240">
        <v>150</v>
      </c>
      <c r="D28" s="233">
        <f t="shared" si="5"/>
        <v>1.5444015444015448E-2</v>
      </c>
      <c r="E28" s="234">
        <f t="shared" si="6"/>
        <v>3.7242013826677488E-5</v>
      </c>
      <c r="F28" s="234">
        <f>SUM($E$9:E28)</f>
        <v>6.8351484548552868E-4</v>
      </c>
      <c r="I28" s="253">
        <v>0.70115830115830113</v>
      </c>
      <c r="J28" s="253">
        <v>0.20489624921919275</v>
      </c>
      <c r="K28" s="252">
        <f t="shared" si="7"/>
        <v>1.6083566995141633E-2</v>
      </c>
    </row>
    <row r="29" spans="2:22" x14ac:dyDescent="0.2">
      <c r="B29" s="242">
        <v>847</v>
      </c>
      <c r="C29" s="243">
        <v>160</v>
      </c>
      <c r="D29" s="233">
        <f t="shared" si="5"/>
        <v>1.6216216216216221E-2</v>
      </c>
      <c r="E29" s="234">
        <f t="shared" si="6"/>
        <v>3.9724814748455993E-5</v>
      </c>
      <c r="F29" s="234">
        <f>SUM($E$9:E29)</f>
        <v>7.2323966023398465E-4</v>
      </c>
      <c r="I29" s="253">
        <v>0.83629343629343622</v>
      </c>
      <c r="J29" s="253">
        <v>0.40881426281293032</v>
      </c>
      <c r="K29" s="252">
        <f t="shared" si="7"/>
        <v>4.1466926488656956E-2</v>
      </c>
    </row>
    <row r="30" spans="2:22" ht="12.8" customHeight="1" x14ac:dyDescent="0.2">
      <c r="B30" s="242">
        <v>970</v>
      </c>
      <c r="C30" s="243">
        <v>160</v>
      </c>
      <c r="D30" s="233">
        <f t="shared" si="5"/>
        <v>1.6988416988416993E-2</v>
      </c>
      <c r="E30" s="234">
        <f t="shared" si="6"/>
        <v>3.9724814748455993E-5</v>
      </c>
      <c r="F30" s="234">
        <f>SUM($E$9:E30)</f>
        <v>7.6296447498244062E-4</v>
      </c>
      <c r="I30" s="253">
        <v>0.92895752895752892</v>
      </c>
      <c r="J30" s="253">
        <v>0.64917996359643926</v>
      </c>
      <c r="K30" s="252">
        <f t="shared" si="7"/>
        <v>4.901903751703645E-2</v>
      </c>
      <c r="T30" s="454" t="s">
        <v>281</v>
      </c>
      <c r="U30" s="454"/>
      <c r="V30" s="454"/>
    </row>
    <row r="31" spans="2:22" ht="13.1" x14ac:dyDescent="0.2">
      <c r="B31" s="242">
        <v>1287</v>
      </c>
      <c r="C31" s="243">
        <v>160</v>
      </c>
      <c r="D31" s="233">
        <f t="shared" si="5"/>
        <v>1.7760617760617766E-2</v>
      </c>
      <c r="E31" s="234">
        <f t="shared" si="6"/>
        <v>3.9724814748455993E-5</v>
      </c>
      <c r="F31" s="234">
        <f>SUM($E$9:E31)</f>
        <v>8.0268928973089659E-4</v>
      </c>
      <c r="I31" s="253">
        <v>1</v>
      </c>
      <c r="J31" s="253">
        <v>1</v>
      </c>
      <c r="K31" s="252">
        <f t="shared" si="7"/>
        <v>5.8580909903811769E-2</v>
      </c>
      <c r="T31" s="454"/>
      <c r="U31" s="454"/>
      <c r="V31" s="454"/>
    </row>
    <row r="32" spans="2:22" ht="13.75" thickBot="1" x14ac:dyDescent="0.25">
      <c r="B32" s="239">
        <v>827</v>
      </c>
      <c r="C32" s="240">
        <v>170</v>
      </c>
      <c r="D32" s="233">
        <f t="shared" si="5"/>
        <v>1.8532818532818539E-2</v>
      </c>
      <c r="E32" s="234">
        <f t="shared" si="6"/>
        <v>4.2207615670234491E-5</v>
      </c>
      <c r="F32" s="234">
        <f>SUM($E$9:E32)</f>
        <v>8.4489690540113106E-4</v>
      </c>
      <c r="L32" s="14"/>
      <c r="T32" s="454"/>
      <c r="U32" s="454"/>
      <c r="V32" s="454"/>
    </row>
    <row r="33" spans="2:22" ht="13.75" thickBot="1" x14ac:dyDescent="0.3">
      <c r="B33" s="242">
        <v>517</v>
      </c>
      <c r="C33" s="243">
        <v>180</v>
      </c>
      <c r="D33" s="233">
        <f t="shared" si="5"/>
        <v>1.9305019305019312E-2</v>
      </c>
      <c r="E33" s="234">
        <f t="shared" si="6"/>
        <v>4.4690416592012989E-5</v>
      </c>
      <c r="F33" s="234">
        <f>SUM($E$9:E33)</f>
        <v>8.8958732199314401E-4</v>
      </c>
      <c r="I33" s="250" t="s">
        <v>76</v>
      </c>
      <c r="J33" s="254">
        <f>1-(SUM(K22:K31)/0.5)</f>
        <v>0.60519703664098201</v>
      </c>
      <c r="K33" s="463" t="s">
        <v>305</v>
      </c>
      <c r="T33" s="454"/>
      <c r="U33" s="454"/>
      <c r="V33" s="454"/>
    </row>
    <row r="34" spans="2:22" ht="13.1" x14ac:dyDescent="0.25">
      <c r="B34" s="239">
        <v>602</v>
      </c>
      <c r="C34" s="240">
        <v>180</v>
      </c>
      <c r="D34" s="233">
        <f t="shared" si="5"/>
        <v>2.0077220077220084E-2</v>
      </c>
      <c r="E34" s="234">
        <f t="shared" si="6"/>
        <v>4.4690416592012989E-5</v>
      </c>
      <c r="F34" s="234">
        <f>SUM($E$9:E34)</f>
        <v>9.3427773858515697E-4</v>
      </c>
      <c r="I34" s="464" t="s">
        <v>299</v>
      </c>
      <c r="K34" s="14"/>
      <c r="L34" s="14"/>
      <c r="T34" s="454"/>
      <c r="U34" s="454"/>
      <c r="V34" s="454"/>
    </row>
    <row r="35" spans="2:22" x14ac:dyDescent="0.2">
      <c r="B35" s="242">
        <v>832</v>
      </c>
      <c r="C35" s="243">
        <v>180</v>
      </c>
      <c r="D35" s="233">
        <f t="shared" si="5"/>
        <v>2.0849420849420857E-2</v>
      </c>
      <c r="E35" s="234">
        <f t="shared" si="6"/>
        <v>4.4690416592012989E-5</v>
      </c>
      <c r="F35" s="234">
        <f>SUM($E$9:E35)</f>
        <v>9.7896815517716992E-4</v>
      </c>
      <c r="K35" s="255"/>
      <c r="L35" s="14"/>
    </row>
    <row r="36" spans="2:22" x14ac:dyDescent="0.2">
      <c r="B36" s="239">
        <v>1246</v>
      </c>
      <c r="C36" s="240">
        <v>180</v>
      </c>
      <c r="D36" s="233">
        <f t="shared" si="5"/>
        <v>2.162162162162163E-2</v>
      </c>
      <c r="E36" s="234">
        <f t="shared" si="6"/>
        <v>4.4690416592012989E-5</v>
      </c>
      <c r="F36" s="234">
        <f>SUM($E$9:E36)</f>
        <v>1.023658571769183E-3</v>
      </c>
      <c r="K36" s="14"/>
      <c r="L36" s="465" t="s">
        <v>304</v>
      </c>
      <c r="T36" s="226" t="s">
        <v>295</v>
      </c>
    </row>
    <row r="37" spans="2:22" x14ac:dyDescent="0.2">
      <c r="B37" s="239">
        <v>182</v>
      </c>
      <c r="C37" s="240">
        <v>190</v>
      </c>
      <c r="D37" s="233">
        <f t="shared" si="5"/>
        <v>2.2393822393822403E-2</v>
      </c>
      <c r="E37" s="234">
        <f t="shared" si="6"/>
        <v>4.7173217513791487E-5</v>
      </c>
      <c r="F37" s="234">
        <f>SUM($E$9:E37)</f>
        <v>1.0708317892829744E-3</v>
      </c>
      <c r="K37" s="14"/>
      <c r="L37" s="14"/>
    </row>
    <row r="38" spans="2:22" ht="13.1" x14ac:dyDescent="0.25">
      <c r="B38" s="239">
        <v>843</v>
      </c>
      <c r="C38" s="240">
        <v>195</v>
      </c>
      <c r="D38" s="233">
        <f t="shared" si="5"/>
        <v>2.3166023166023175E-2</v>
      </c>
      <c r="E38" s="234">
        <f t="shared" si="6"/>
        <v>4.841461797468074E-5</v>
      </c>
      <c r="F38" s="234">
        <f>SUM($E$9:E38)</f>
        <v>1.1192464072576551E-3</v>
      </c>
      <c r="K38" s="14"/>
      <c r="L38" s="14"/>
      <c r="T38" s="226" t="s">
        <v>296</v>
      </c>
    </row>
    <row r="39" spans="2:22" ht="13.1" x14ac:dyDescent="0.25">
      <c r="B39" s="239">
        <v>504</v>
      </c>
      <c r="C39" s="240">
        <v>200</v>
      </c>
      <c r="D39" s="233">
        <f t="shared" si="5"/>
        <v>2.3938223938223948E-2</v>
      </c>
      <c r="E39" s="234">
        <f t="shared" si="6"/>
        <v>4.9656018435569986E-5</v>
      </c>
      <c r="F39" s="234">
        <f>SUM($E$9:E39)</f>
        <v>1.1689024256932251E-3</v>
      </c>
      <c r="K39" s="14"/>
      <c r="L39" s="14"/>
      <c r="T39" s="226" t="s">
        <v>297</v>
      </c>
      <c r="U39" s="463" t="s">
        <v>298</v>
      </c>
    </row>
    <row r="40" spans="2:22" x14ac:dyDescent="0.2">
      <c r="B40" s="242">
        <v>2152</v>
      </c>
      <c r="C40" s="243">
        <v>208.33333333333331</v>
      </c>
      <c r="D40" s="233">
        <f t="shared" si="5"/>
        <v>2.4710424710424721E-2</v>
      </c>
      <c r="E40" s="234">
        <f t="shared" si="6"/>
        <v>5.1725019203718731E-5</v>
      </c>
      <c r="F40" s="234">
        <f>SUM($E$9:E40)</f>
        <v>1.2206274448969439E-3</v>
      </c>
      <c r="K40" s="14"/>
      <c r="L40" s="14"/>
    </row>
    <row r="41" spans="2:22" x14ac:dyDescent="0.2">
      <c r="B41" s="239">
        <v>793</v>
      </c>
      <c r="C41" s="240">
        <v>210</v>
      </c>
      <c r="D41" s="233">
        <f t="shared" si="5"/>
        <v>2.5482625482625493E-2</v>
      </c>
      <c r="E41" s="234">
        <f t="shared" si="6"/>
        <v>5.2138819357348484E-5</v>
      </c>
      <c r="F41" s="234">
        <f>SUM($E$9:E41)</f>
        <v>1.2727662642542923E-3</v>
      </c>
      <c r="K41" s="14"/>
      <c r="L41" s="14"/>
    </row>
    <row r="42" spans="2:22" x14ac:dyDescent="0.2">
      <c r="B42" s="239">
        <v>2188</v>
      </c>
      <c r="C42" s="240">
        <v>210</v>
      </c>
      <c r="D42" s="233">
        <f t="shared" si="5"/>
        <v>2.6254826254826266E-2</v>
      </c>
      <c r="E42" s="234">
        <f t="shared" si="6"/>
        <v>5.2138819357348484E-5</v>
      </c>
      <c r="F42" s="234">
        <f>SUM($E$9:E42)</f>
        <v>1.3249050836116408E-3</v>
      </c>
      <c r="K42" s="14"/>
      <c r="L42" s="14"/>
    </row>
    <row r="43" spans="2:22" x14ac:dyDescent="0.2">
      <c r="B43" s="239">
        <v>385</v>
      </c>
      <c r="C43" s="240">
        <v>210.6</v>
      </c>
      <c r="D43" s="233">
        <f t="shared" si="5"/>
        <v>2.7027027027027039E-2</v>
      </c>
      <c r="E43" s="234">
        <f t="shared" si="6"/>
        <v>5.2287787412655196E-5</v>
      </c>
      <c r="F43" s="234">
        <f>SUM($E$9:E43)</f>
        <v>1.377192871024296E-3</v>
      </c>
      <c r="L43" s="14"/>
    </row>
    <row r="44" spans="2:22" x14ac:dyDescent="0.2">
      <c r="B44" s="242">
        <v>1306</v>
      </c>
      <c r="C44" s="243">
        <v>217</v>
      </c>
      <c r="D44" s="233">
        <f t="shared" si="5"/>
        <v>2.7799227799227812E-2</v>
      </c>
      <c r="E44" s="234">
        <f t="shared" si="6"/>
        <v>5.3876780002593436E-5</v>
      </c>
      <c r="F44" s="234">
        <f>SUM($E$9:E44)</f>
        <v>1.4310696510268894E-3</v>
      </c>
      <c r="L44" s="14"/>
    </row>
    <row r="45" spans="2:22" ht="13.1" thickBot="1" x14ac:dyDescent="0.25">
      <c r="B45" s="242">
        <v>880</v>
      </c>
      <c r="C45" s="243">
        <v>225</v>
      </c>
      <c r="D45" s="233">
        <f t="shared" si="5"/>
        <v>2.8571428571428584E-2</v>
      </c>
      <c r="E45" s="234">
        <f t="shared" si="6"/>
        <v>5.5863020740016235E-5</v>
      </c>
      <c r="F45" s="234">
        <f>SUM($E$9:E45)</f>
        <v>1.4869326717669056E-3</v>
      </c>
    </row>
    <row r="46" spans="2:22" ht="13.75" thickBot="1" x14ac:dyDescent="0.25">
      <c r="B46" s="239">
        <v>1228</v>
      </c>
      <c r="C46" s="240">
        <v>227</v>
      </c>
      <c r="D46" s="233">
        <f t="shared" si="5"/>
        <v>2.9343629343629357E-2</v>
      </c>
      <c r="E46" s="234">
        <f t="shared" si="6"/>
        <v>5.6359580924371934E-5</v>
      </c>
      <c r="F46" s="234">
        <f>SUM($E$9:E46)</f>
        <v>1.5432922526912776E-3</v>
      </c>
      <c r="H46" s="235" t="s">
        <v>1</v>
      </c>
      <c r="I46" s="256" t="s">
        <v>14</v>
      </c>
      <c r="J46" s="257">
        <f>AVERAGE(C:C)</f>
        <v>3110.2001188545687</v>
      </c>
      <c r="K46" s="14"/>
      <c r="L46" s="14"/>
    </row>
    <row r="47" spans="2:22" ht="13.75" thickBot="1" x14ac:dyDescent="0.25">
      <c r="B47" s="242">
        <v>730</v>
      </c>
      <c r="C47" s="243">
        <v>230</v>
      </c>
      <c r="D47" s="233">
        <f t="shared" si="5"/>
        <v>3.011583011583013E-2</v>
      </c>
      <c r="E47" s="234">
        <f t="shared" si="6"/>
        <v>5.7104421200905487E-5</v>
      </c>
      <c r="F47" s="234">
        <f>SUM($E$9:E47)</f>
        <v>1.600396673892183E-3</v>
      </c>
      <c r="I47" s="258" t="s">
        <v>125</v>
      </c>
      <c r="J47" s="259">
        <f>D946</f>
        <v>0.7243243243243106</v>
      </c>
      <c r="K47" s="254">
        <f>F946</f>
        <v>0.22729527222517865</v>
      </c>
      <c r="L47" s="14" t="s">
        <v>307</v>
      </c>
    </row>
    <row r="48" spans="2:22" ht="13.95" customHeight="1" thickBot="1" x14ac:dyDescent="0.25">
      <c r="B48" s="239">
        <v>1295</v>
      </c>
      <c r="C48" s="240">
        <v>230</v>
      </c>
      <c r="D48" s="233">
        <f t="shared" si="5"/>
        <v>3.0888030888030903E-2</v>
      </c>
      <c r="E48" s="234">
        <f t="shared" si="6"/>
        <v>5.7104421200905487E-5</v>
      </c>
      <c r="F48" s="234">
        <f>SUM($E$9:E48)</f>
        <v>1.6575010950930884E-3</v>
      </c>
      <c r="K48" s="14"/>
      <c r="L48" s="14"/>
    </row>
    <row r="49" spans="2:12" ht="14.4" customHeight="1" thickBot="1" x14ac:dyDescent="0.25">
      <c r="B49" s="239">
        <v>545</v>
      </c>
      <c r="C49" s="240">
        <v>237</v>
      </c>
      <c r="D49" s="233">
        <f t="shared" si="5"/>
        <v>3.1660231660231672E-2</v>
      </c>
      <c r="E49" s="234">
        <f t="shared" si="6"/>
        <v>5.8842381846150433E-5</v>
      </c>
      <c r="F49" s="234">
        <f>SUM($E$9:E49)</f>
        <v>1.7163434769392389E-3</v>
      </c>
      <c r="I49" s="260" t="s">
        <v>13</v>
      </c>
      <c r="J49" s="384">
        <f>K12</f>
        <v>1166.666666666667</v>
      </c>
      <c r="K49" s="14" t="s">
        <v>308</v>
      </c>
    </row>
    <row r="50" spans="2:12" ht="14.4" customHeight="1" x14ac:dyDescent="0.2">
      <c r="B50" s="239">
        <v>516</v>
      </c>
      <c r="C50" s="240">
        <v>240</v>
      </c>
      <c r="D50" s="233">
        <f t="shared" si="5"/>
        <v>3.2432432432432441E-2</v>
      </c>
      <c r="E50" s="234">
        <f t="shared" si="6"/>
        <v>5.9587222122683986E-5</v>
      </c>
      <c r="F50" s="234">
        <f>SUM($E$9:E50)</f>
        <v>1.7759306990619229E-3</v>
      </c>
      <c r="K50" s="14"/>
    </row>
    <row r="51" spans="2:12" ht="14.4" customHeight="1" x14ac:dyDescent="0.2">
      <c r="B51" s="239">
        <v>522</v>
      </c>
      <c r="C51" s="240">
        <v>240</v>
      </c>
      <c r="D51" s="233">
        <f t="shared" si="5"/>
        <v>3.320463320463321E-2</v>
      </c>
      <c r="E51" s="234">
        <f t="shared" si="6"/>
        <v>5.9587222122683986E-5</v>
      </c>
      <c r="F51" s="234">
        <f>SUM($E$9:E51)</f>
        <v>1.8355179211846069E-3</v>
      </c>
      <c r="L51" s="14"/>
    </row>
    <row r="52" spans="2:12" ht="14.4" customHeight="1" x14ac:dyDescent="0.2">
      <c r="B52" s="242">
        <v>314</v>
      </c>
      <c r="C52" s="243">
        <v>243</v>
      </c>
      <c r="D52" s="233">
        <f t="shared" si="5"/>
        <v>3.397683397683398E-2</v>
      </c>
      <c r="E52" s="234">
        <f t="shared" si="6"/>
        <v>6.0332062399217532E-5</v>
      </c>
      <c r="F52" s="234">
        <f>SUM($E$9:E52)</f>
        <v>1.8958499835838244E-3</v>
      </c>
    </row>
    <row r="53" spans="2:12" ht="14.4" customHeight="1" x14ac:dyDescent="0.2">
      <c r="B53" s="239">
        <v>232</v>
      </c>
      <c r="C53" s="240">
        <v>250</v>
      </c>
      <c r="D53" s="233">
        <f t="shared" si="5"/>
        <v>3.4749034749034749E-2</v>
      </c>
      <c r="E53" s="234">
        <f t="shared" si="6"/>
        <v>6.2070023044462491E-5</v>
      </c>
      <c r="F53" s="234">
        <f>SUM($E$9:E53)</f>
        <v>1.957920006628287E-3</v>
      </c>
    </row>
    <row r="54" spans="2:12" x14ac:dyDescent="0.2">
      <c r="B54" s="242">
        <v>255</v>
      </c>
      <c r="C54" s="243">
        <v>250</v>
      </c>
      <c r="D54" s="233">
        <f t="shared" si="5"/>
        <v>3.5521235521235518E-2</v>
      </c>
      <c r="E54" s="234">
        <f t="shared" si="6"/>
        <v>6.2070023044462491E-5</v>
      </c>
      <c r="F54" s="234">
        <f>SUM($E$9:E54)</f>
        <v>2.0199900296727497E-3</v>
      </c>
    </row>
    <row r="55" spans="2:12" x14ac:dyDescent="0.2">
      <c r="B55" s="239">
        <v>611</v>
      </c>
      <c r="C55" s="240">
        <v>250</v>
      </c>
      <c r="D55" s="233">
        <f t="shared" si="5"/>
        <v>3.6293436293436288E-2</v>
      </c>
      <c r="E55" s="234">
        <f t="shared" si="6"/>
        <v>6.2070023044462491E-5</v>
      </c>
      <c r="F55" s="234">
        <f>SUM($E$9:E55)</f>
        <v>2.0820600527172123E-3</v>
      </c>
    </row>
    <row r="56" spans="2:12" x14ac:dyDescent="0.2">
      <c r="B56" s="239">
        <v>785</v>
      </c>
      <c r="C56" s="240">
        <v>250</v>
      </c>
      <c r="D56" s="233">
        <f t="shared" si="5"/>
        <v>3.7065637065637057E-2</v>
      </c>
      <c r="E56" s="234">
        <f t="shared" si="6"/>
        <v>6.2070023044462491E-5</v>
      </c>
      <c r="F56" s="234">
        <f>SUM($E$9:E56)</f>
        <v>2.1441300757616749E-3</v>
      </c>
    </row>
    <row r="57" spans="2:12" x14ac:dyDescent="0.2">
      <c r="B57" s="239">
        <v>799</v>
      </c>
      <c r="C57" s="240">
        <v>250</v>
      </c>
      <c r="D57" s="233">
        <f t="shared" si="5"/>
        <v>3.7837837837837826E-2</v>
      </c>
      <c r="E57" s="234">
        <f t="shared" si="6"/>
        <v>6.2070023044462491E-5</v>
      </c>
      <c r="F57" s="234">
        <f>SUM($E$9:E57)</f>
        <v>2.2062000988061375E-3</v>
      </c>
    </row>
    <row r="58" spans="2:12" x14ac:dyDescent="0.2">
      <c r="B58" s="239">
        <v>826</v>
      </c>
      <c r="C58" s="240">
        <v>250</v>
      </c>
      <c r="D58" s="233">
        <f t="shared" si="5"/>
        <v>3.8610038610038595E-2</v>
      </c>
      <c r="E58" s="234">
        <f t="shared" si="6"/>
        <v>6.2070023044462491E-5</v>
      </c>
      <c r="F58" s="234">
        <f>SUM($E$9:E58)</f>
        <v>2.2682701218506001E-3</v>
      </c>
    </row>
    <row r="59" spans="2:12" x14ac:dyDescent="0.2">
      <c r="B59" s="242">
        <v>866</v>
      </c>
      <c r="C59" s="243">
        <v>250</v>
      </c>
      <c r="D59" s="233">
        <f t="shared" si="5"/>
        <v>3.9382239382239365E-2</v>
      </c>
      <c r="E59" s="234">
        <f t="shared" si="6"/>
        <v>6.2070023044462491E-5</v>
      </c>
      <c r="F59" s="234">
        <f>SUM($E$9:E59)</f>
        <v>2.3303401448950627E-3</v>
      </c>
    </row>
    <row r="60" spans="2:12" x14ac:dyDescent="0.2">
      <c r="B60" s="242">
        <v>1022</v>
      </c>
      <c r="C60" s="243">
        <v>250</v>
      </c>
      <c r="D60" s="233">
        <f t="shared" si="5"/>
        <v>4.0154440154440134E-2</v>
      </c>
      <c r="E60" s="234">
        <f t="shared" si="6"/>
        <v>6.2070023044462491E-5</v>
      </c>
      <c r="F60" s="234">
        <f>SUM($E$9:E60)</f>
        <v>2.3924101679395253E-3</v>
      </c>
    </row>
    <row r="61" spans="2:12" x14ac:dyDescent="0.2">
      <c r="B61" s="242">
        <v>1508</v>
      </c>
      <c r="C61" s="243">
        <v>250</v>
      </c>
      <c r="D61" s="233">
        <f t="shared" si="5"/>
        <v>4.0926640926640903E-2</v>
      </c>
      <c r="E61" s="234">
        <f t="shared" si="6"/>
        <v>6.2070023044462491E-5</v>
      </c>
      <c r="F61" s="234">
        <f>SUM($E$9:E61)</f>
        <v>2.4544801909839879E-3</v>
      </c>
    </row>
    <row r="62" spans="2:12" x14ac:dyDescent="0.2">
      <c r="B62" s="239">
        <v>1565</v>
      </c>
      <c r="C62" s="240">
        <v>250</v>
      </c>
      <c r="D62" s="233">
        <f t="shared" si="5"/>
        <v>4.1698841698841672E-2</v>
      </c>
      <c r="E62" s="234">
        <f t="shared" si="6"/>
        <v>6.2070023044462491E-5</v>
      </c>
      <c r="F62" s="234">
        <f>SUM($E$9:E62)</f>
        <v>2.5165502140284506E-3</v>
      </c>
    </row>
    <row r="63" spans="2:12" x14ac:dyDescent="0.2">
      <c r="B63" s="239">
        <v>1587</v>
      </c>
      <c r="C63" s="240">
        <v>250</v>
      </c>
      <c r="D63" s="233">
        <f t="shared" si="5"/>
        <v>4.2471042471042442E-2</v>
      </c>
      <c r="E63" s="234">
        <f t="shared" si="6"/>
        <v>6.2070023044462491E-5</v>
      </c>
      <c r="F63" s="234">
        <f>SUM($E$9:E63)</f>
        <v>2.5786202370729132E-3</v>
      </c>
    </row>
    <row r="64" spans="2:12" x14ac:dyDescent="0.2">
      <c r="B64" s="239">
        <v>1608</v>
      </c>
      <c r="C64" s="240">
        <v>250</v>
      </c>
      <c r="D64" s="233">
        <f t="shared" si="5"/>
        <v>4.3243243243243211E-2</v>
      </c>
      <c r="E64" s="234">
        <f t="shared" si="6"/>
        <v>6.2070023044462491E-5</v>
      </c>
      <c r="F64" s="234">
        <f>SUM($E$9:E64)</f>
        <v>2.6406902601173758E-3</v>
      </c>
    </row>
    <row r="65" spans="2:13" ht="13.1" thickBot="1" x14ac:dyDescent="0.25">
      <c r="B65" s="239">
        <v>1730</v>
      </c>
      <c r="C65" s="240">
        <v>250</v>
      </c>
      <c r="D65" s="233">
        <f t="shared" si="5"/>
        <v>4.401544401544398E-2</v>
      </c>
      <c r="E65" s="234">
        <f t="shared" si="6"/>
        <v>6.2070023044462491E-5</v>
      </c>
      <c r="F65" s="234">
        <f>SUM($E$9:E65)</f>
        <v>2.7027602831618384E-3</v>
      </c>
    </row>
    <row r="66" spans="2:13" ht="13.75" thickBot="1" x14ac:dyDescent="0.25">
      <c r="B66" s="239">
        <v>154</v>
      </c>
      <c r="C66" s="240">
        <v>256.62599999999998</v>
      </c>
      <c r="D66" s="233">
        <f t="shared" si="5"/>
        <v>4.4787644787644749E-2</v>
      </c>
      <c r="E66" s="234">
        <f t="shared" si="6"/>
        <v>6.371512693523291E-5</v>
      </c>
      <c r="F66" s="234">
        <f>SUM($E$9:E66)</f>
        <v>2.7664754100970713E-3</v>
      </c>
      <c r="H66" s="235" t="s">
        <v>2</v>
      </c>
      <c r="I66" s="261" t="s">
        <v>77</v>
      </c>
      <c r="J66" s="262" cm="1">
        <f t="array" ref="J66">SUM(E9:E1303^2)</f>
        <v>4.6048801750699564E-3</v>
      </c>
      <c r="K66" s="262">
        <f>((_xlfn.STDEV.P(C:C)/AVERAGE(C:C))^2+1)/L18</f>
        <v>4.6048801750699616E-3</v>
      </c>
    </row>
    <row r="67" spans="2:13" x14ac:dyDescent="0.2">
      <c r="B67" s="239">
        <v>85</v>
      </c>
      <c r="C67" s="240">
        <v>260</v>
      </c>
      <c r="D67" s="233">
        <f t="shared" si="5"/>
        <v>4.5559845559845519E-2</v>
      </c>
      <c r="E67" s="234">
        <f t="shared" si="6"/>
        <v>6.4552823966240982E-5</v>
      </c>
      <c r="F67" s="234">
        <f>SUM($E$9:E67)</f>
        <v>2.8310282340633123E-3</v>
      </c>
    </row>
    <row r="68" spans="2:13" ht="13.1" customHeight="1" x14ac:dyDescent="0.25">
      <c r="B68" s="239">
        <v>2245</v>
      </c>
      <c r="C68" s="240">
        <v>260</v>
      </c>
      <c r="D68" s="233">
        <f t="shared" si="5"/>
        <v>4.6332046332046288E-2</v>
      </c>
      <c r="E68" s="234">
        <f t="shared" si="6"/>
        <v>6.4552823966240982E-5</v>
      </c>
      <c r="F68" s="234">
        <f>SUM($E$9:E68)</f>
        <v>2.8955810580295533E-3</v>
      </c>
      <c r="I68" s="396" t="s">
        <v>309</v>
      </c>
      <c r="J68" s="14"/>
      <c r="K68" s="14"/>
      <c r="L68" s="226" t="s">
        <v>313</v>
      </c>
    </row>
    <row r="69" spans="2:13" x14ac:dyDescent="0.2">
      <c r="B69" s="242">
        <v>1658</v>
      </c>
      <c r="C69" s="243">
        <v>262.01</v>
      </c>
      <c r="D69" s="233">
        <f t="shared" si="5"/>
        <v>4.7104247104247057E-2</v>
      </c>
      <c r="E69" s="234">
        <f t="shared" si="6"/>
        <v>6.5051866951518466E-5</v>
      </c>
      <c r="F69" s="234">
        <f>SUM($E$9:E69)</f>
        <v>2.9606329249810717E-3</v>
      </c>
      <c r="I69" s="14"/>
      <c r="J69" s="14" t="s">
        <v>310</v>
      </c>
      <c r="K69" s="14" t="s">
        <v>312</v>
      </c>
      <c r="L69" s="226" t="s">
        <v>314</v>
      </c>
    </row>
    <row r="70" spans="2:13" x14ac:dyDescent="0.2">
      <c r="B70" s="239">
        <v>663</v>
      </c>
      <c r="C70" s="240">
        <v>265</v>
      </c>
      <c r="D70" s="233">
        <f t="shared" si="5"/>
        <v>4.7876447876447827E-2</v>
      </c>
      <c r="E70" s="234">
        <f t="shared" si="6"/>
        <v>6.5794224427130228E-5</v>
      </c>
      <c r="F70" s="234">
        <f>SUM($E$9:E70)</f>
        <v>3.0264271494082019E-3</v>
      </c>
      <c r="I70" s="14"/>
      <c r="J70" s="14" t="s">
        <v>311</v>
      </c>
      <c r="K70" s="14"/>
      <c r="M70" s="226" t="s">
        <v>315</v>
      </c>
    </row>
    <row r="71" spans="2:13" x14ac:dyDescent="0.2">
      <c r="B71" s="239">
        <v>36</v>
      </c>
      <c r="C71" s="240">
        <v>270</v>
      </c>
      <c r="D71" s="233">
        <f t="shared" si="5"/>
        <v>4.8648648648648596E-2</v>
      </c>
      <c r="E71" s="234">
        <f t="shared" si="6"/>
        <v>6.7035624888019487E-5</v>
      </c>
      <c r="F71" s="234">
        <f>SUM($E$9:E71)</f>
        <v>3.0934627742962213E-3</v>
      </c>
      <c r="I71" s="14"/>
      <c r="J71" s="14"/>
      <c r="K71" s="14"/>
    </row>
    <row r="72" spans="2:13" x14ac:dyDescent="0.2">
      <c r="B72" s="242">
        <v>523</v>
      </c>
      <c r="C72" s="243">
        <v>270</v>
      </c>
      <c r="D72" s="233">
        <f t="shared" si="5"/>
        <v>4.9420849420849365E-2</v>
      </c>
      <c r="E72" s="234">
        <f t="shared" si="6"/>
        <v>6.7035624888019487E-5</v>
      </c>
      <c r="F72" s="234">
        <f>SUM($E$9:E72)</f>
        <v>3.1604983991842407E-3</v>
      </c>
      <c r="I72" s="467" t="s">
        <v>262</v>
      </c>
      <c r="J72" s="255">
        <f>1/COUNT(C:C)</f>
        <v>7.722007722007722E-4</v>
      </c>
      <c r="K72" s="14"/>
    </row>
    <row r="73" spans="2:13" x14ac:dyDescent="0.2">
      <c r="B73" s="242">
        <v>525</v>
      </c>
      <c r="C73" s="243">
        <v>270</v>
      </c>
      <c r="D73" s="233">
        <f t="shared" si="5"/>
        <v>5.0193050193050134E-2</v>
      </c>
      <c r="E73" s="234">
        <f t="shared" si="6"/>
        <v>6.7035624888019487E-5</v>
      </c>
      <c r="F73" s="234">
        <f>SUM($E$9:E73)</f>
        <v>3.22753402407226E-3</v>
      </c>
      <c r="J73" s="14"/>
    </row>
    <row r="74" spans="2:13" x14ac:dyDescent="0.2">
      <c r="B74" s="242">
        <v>665</v>
      </c>
      <c r="C74" s="243">
        <v>270</v>
      </c>
      <c r="D74" s="233">
        <f t="shared" si="5"/>
        <v>5.0965250965250904E-2</v>
      </c>
      <c r="E74" s="234">
        <f t="shared" ref="E74:E137" si="8">C74/SUM(C:C)</f>
        <v>6.7035624888019487E-5</v>
      </c>
      <c r="F74" s="234">
        <f>SUM($E$9:E74)</f>
        <v>3.2945696489602794E-3</v>
      </c>
      <c r="I74" s="226" t="s">
        <v>316</v>
      </c>
      <c r="J74" s="14"/>
      <c r="L74" s="255" cm="1">
        <f t="array" ref="L74">SUM(P8:P17^2)</f>
        <v>0.23039776458117869</v>
      </c>
    </row>
    <row r="75" spans="2:13" x14ac:dyDescent="0.2">
      <c r="B75" s="239">
        <v>282</v>
      </c>
      <c r="C75" s="240">
        <v>275</v>
      </c>
      <c r="D75" s="233">
        <f t="shared" ref="D75:D138" si="9">D74+1/COUNT(C:C)</f>
        <v>5.1737451737451673E-2</v>
      </c>
      <c r="E75" s="234">
        <f t="shared" si="8"/>
        <v>6.8277025348908733E-5</v>
      </c>
      <c r="F75" s="234">
        <f>SUM($E$9:E75)</f>
        <v>3.362846674309188E-3</v>
      </c>
    </row>
    <row r="76" spans="2:13" x14ac:dyDescent="0.2">
      <c r="B76" s="242">
        <v>668</v>
      </c>
      <c r="C76" s="243">
        <v>280</v>
      </c>
      <c r="D76" s="233">
        <f t="shared" si="9"/>
        <v>5.2509652509652442E-2</v>
      </c>
      <c r="E76" s="234">
        <f t="shared" si="8"/>
        <v>6.9518425809797979E-5</v>
      </c>
      <c r="F76" s="234">
        <f>SUM($E$9:E76)</f>
        <v>3.4323651001189857E-3</v>
      </c>
      <c r="K76" s="14" t="s">
        <v>262</v>
      </c>
      <c r="L76" s="468">
        <f>1/10</f>
        <v>0.1</v>
      </c>
      <c r="M76" s="226" t="s">
        <v>317</v>
      </c>
    </row>
    <row r="77" spans="2:13" x14ac:dyDescent="0.2">
      <c r="B77" s="242">
        <v>702</v>
      </c>
      <c r="C77" s="243">
        <v>280</v>
      </c>
      <c r="D77" s="233">
        <f t="shared" si="9"/>
        <v>5.3281853281853211E-2</v>
      </c>
      <c r="E77" s="234">
        <f t="shared" si="8"/>
        <v>6.9518425809797979E-5</v>
      </c>
      <c r="F77" s="234">
        <f>SUM($E$9:E77)</f>
        <v>3.5018835259287839E-3</v>
      </c>
      <c r="J77" s="14"/>
    </row>
    <row r="78" spans="2:13" x14ac:dyDescent="0.2">
      <c r="B78" s="242">
        <v>918</v>
      </c>
      <c r="C78" s="243">
        <v>280</v>
      </c>
      <c r="D78" s="233">
        <f t="shared" si="9"/>
        <v>5.4054054054053981E-2</v>
      </c>
      <c r="E78" s="234">
        <f t="shared" si="8"/>
        <v>6.9518425809797979E-5</v>
      </c>
      <c r="F78" s="234">
        <f>SUM($E$9:E78)</f>
        <v>3.5714019517385821E-3</v>
      </c>
      <c r="J78" s="14"/>
    </row>
    <row r="79" spans="2:13" x14ac:dyDescent="0.2">
      <c r="B79" s="242">
        <v>1598</v>
      </c>
      <c r="C79" s="243">
        <v>280</v>
      </c>
      <c r="D79" s="233">
        <f t="shared" si="9"/>
        <v>5.482625482625475E-2</v>
      </c>
      <c r="E79" s="234">
        <f t="shared" si="8"/>
        <v>6.9518425809797979E-5</v>
      </c>
      <c r="F79" s="234">
        <f>SUM($E$9:E79)</f>
        <v>3.6409203775483803E-3</v>
      </c>
      <c r="J79" s="14"/>
    </row>
    <row r="80" spans="2:13" x14ac:dyDescent="0.2">
      <c r="B80" s="239">
        <v>179</v>
      </c>
      <c r="C80" s="240">
        <v>282.02</v>
      </c>
      <c r="D80" s="233">
        <f t="shared" si="9"/>
        <v>5.5598455598455519E-2</v>
      </c>
      <c r="E80" s="234">
        <f t="shared" si="8"/>
        <v>7.001995159599724E-5</v>
      </c>
      <c r="F80" s="234">
        <f>SUM($E$9:E80)</f>
        <v>3.7109403291443774E-3</v>
      </c>
      <c r="J80" s="14"/>
    </row>
    <row r="81" spans="2:18" x14ac:dyDescent="0.2">
      <c r="B81" s="239">
        <v>790</v>
      </c>
      <c r="C81" s="240">
        <v>283</v>
      </c>
      <c r="D81" s="233">
        <f t="shared" si="9"/>
        <v>5.6370656370656289E-2</v>
      </c>
      <c r="E81" s="234">
        <f t="shared" si="8"/>
        <v>7.0263266086331532E-5</v>
      </c>
      <c r="F81" s="234">
        <f>SUM($E$9:E81)</f>
        <v>3.7812035952307088E-3</v>
      </c>
      <c r="J81" s="14"/>
    </row>
    <row r="82" spans="2:18" x14ac:dyDescent="0.2">
      <c r="B82" s="242">
        <v>23</v>
      </c>
      <c r="C82" s="243">
        <v>295</v>
      </c>
      <c r="D82" s="233">
        <f t="shared" si="9"/>
        <v>5.7142857142857058E-2</v>
      </c>
      <c r="E82" s="234">
        <f t="shared" si="8"/>
        <v>7.3242627192465729E-5</v>
      </c>
      <c r="F82" s="234">
        <f>SUM($E$9:E82)</f>
        <v>3.8544462224231746E-3</v>
      </c>
      <c r="J82" s="14"/>
      <c r="K82" s="226" t="s">
        <v>282</v>
      </c>
    </row>
    <row r="83" spans="2:18" x14ac:dyDescent="0.2">
      <c r="B83" s="242">
        <v>854</v>
      </c>
      <c r="C83" s="243">
        <v>297.375</v>
      </c>
      <c r="D83" s="233">
        <f t="shared" si="9"/>
        <v>5.7915057915057827E-2</v>
      </c>
      <c r="E83" s="234">
        <f t="shared" si="8"/>
        <v>7.383229241138812E-5</v>
      </c>
      <c r="F83" s="234">
        <f>SUM($E$9:E83)</f>
        <v>3.9282785148345625E-3</v>
      </c>
      <c r="J83" s="14"/>
      <c r="L83" s="226" t="s">
        <v>284</v>
      </c>
      <c r="M83" s="226" t="s">
        <v>322</v>
      </c>
      <c r="N83" s="226" t="s">
        <v>323</v>
      </c>
      <c r="O83" s="226" t="s">
        <v>324</v>
      </c>
      <c r="P83" s="226" t="s">
        <v>325</v>
      </c>
    </row>
    <row r="84" spans="2:18" x14ac:dyDescent="0.2">
      <c r="B84" s="242">
        <v>383</v>
      </c>
      <c r="C84" s="243">
        <v>310</v>
      </c>
      <c r="D84" s="233">
        <f t="shared" si="9"/>
        <v>5.8687258687258596E-2</v>
      </c>
      <c r="E84" s="234">
        <f t="shared" si="8"/>
        <v>7.696682857513348E-5</v>
      </c>
      <c r="F84" s="234">
        <f>SUM($E$9:E84)</f>
        <v>4.0052453434096958E-3</v>
      </c>
      <c r="J84" s="14"/>
      <c r="K84" s="226" t="s">
        <v>85</v>
      </c>
      <c r="L84" s="226">
        <v>11</v>
      </c>
      <c r="M84" s="226">
        <v>16</v>
      </c>
      <c r="N84" s="226">
        <v>21</v>
      </c>
      <c r="O84" s="226">
        <v>24</v>
      </c>
      <c r="P84" s="226">
        <v>28</v>
      </c>
    </row>
    <row r="85" spans="2:18" x14ac:dyDescent="0.2">
      <c r="B85" s="239">
        <v>950</v>
      </c>
      <c r="C85" s="240">
        <v>310</v>
      </c>
      <c r="D85" s="233">
        <f t="shared" si="9"/>
        <v>5.9459459459459366E-2</v>
      </c>
      <c r="E85" s="234">
        <f t="shared" si="8"/>
        <v>7.696682857513348E-5</v>
      </c>
      <c r="F85" s="234">
        <f>SUM($E$9:E85)</f>
        <v>4.0822121719848291E-3</v>
      </c>
      <c r="J85" s="14"/>
    </row>
    <row r="86" spans="2:18" x14ac:dyDescent="0.2">
      <c r="B86" s="242">
        <v>822</v>
      </c>
      <c r="C86" s="243">
        <v>312</v>
      </c>
      <c r="D86" s="233">
        <f t="shared" si="9"/>
        <v>6.0231660231660135E-2</v>
      </c>
      <c r="E86" s="234">
        <f t="shared" si="8"/>
        <v>7.7463388759489187E-5</v>
      </c>
      <c r="F86" s="234">
        <f>SUM($E$9:E86)</f>
        <v>4.159675560744318E-3</v>
      </c>
      <c r="J86" s="14"/>
      <c r="K86" s="226" t="s">
        <v>86</v>
      </c>
      <c r="L86" s="226" t="s">
        <v>88</v>
      </c>
      <c r="Q86" s="226" t="s">
        <v>215</v>
      </c>
      <c r="R86" s="226" t="s">
        <v>262</v>
      </c>
    </row>
    <row r="87" spans="2:18" x14ac:dyDescent="0.2">
      <c r="B87" s="239">
        <v>1602</v>
      </c>
      <c r="C87" s="240">
        <v>313</v>
      </c>
      <c r="D87" s="233">
        <f t="shared" si="9"/>
        <v>6.1003861003860904E-2</v>
      </c>
      <c r="E87" s="234">
        <f t="shared" si="8"/>
        <v>7.7711668851667033E-5</v>
      </c>
      <c r="F87" s="234">
        <f>SUM($E$9:E87)</f>
        <v>4.237387229595985E-3</v>
      </c>
      <c r="J87" s="14"/>
      <c r="L87" s="226">
        <v>3</v>
      </c>
      <c r="O87" s="226" t="s">
        <v>326</v>
      </c>
      <c r="P87" s="226">
        <f>((_xlfn.STDEV.P(L84:P84)/AVERAGE(L84:P84))^2+1)/COUNT(L84:P84)</f>
        <v>0.21779999999999999</v>
      </c>
      <c r="Q87" s="226">
        <v>5</v>
      </c>
      <c r="R87" s="226">
        <v>0.2</v>
      </c>
    </row>
    <row r="88" spans="2:18" x14ac:dyDescent="0.2">
      <c r="B88" s="239">
        <v>725</v>
      </c>
      <c r="C88" s="240">
        <v>316</v>
      </c>
      <c r="D88" s="233">
        <f t="shared" si="9"/>
        <v>6.1776061776061673E-2</v>
      </c>
      <c r="E88" s="234">
        <f t="shared" si="8"/>
        <v>7.8456509128200586E-5</v>
      </c>
      <c r="F88" s="234">
        <f>SUM($E$9:E88)</f>
        <v>4.3158437387241858E-3</v>
      </c>
      <c r="J88" s="14"/>
      <c r="L88" s="226">
        <v>6</v>
      </c>
      <c r="O88" s="226" t="s">
        <v>327</v>
      </c>
      <c r="P88" s="226">
        <f>((_xlfn.STDEV.P(L87:L96)/AVERAGE(L87:L96))^2+1)/COUNT(L87:L96)</f>
        <v>0.11600000000000002</v>
      </c>
      <c r="Q88" s="226">
        <v>10</v>
      </c>
      <c r="R88" s="226">
        <v>0.1</v>
      </c>
    </row>
    <row r="89" spans="2:18" x14ac:dyDescent="0.2">
      <c r="B89" s="239">
        <v>158</v>
      </c>
      <c r="C89" s="240">
        <v>318</v>
      </c>
      <c r="D89" s="233">
        <f t="shared" si="9"/>
        <v>6.2548262548262443E-2</v>
      </c>
      <c r="E89" s="234">
        <f t="shared" si="8"/>
        <v>7.8953069312556279E-5</v>
      </c>
      <c r="F89" s="234">
        <f>SUM($E$9:E89)</f>
        <v>4.394796808036742E-3</v>
      </c>
      <c r="J89" s="14"/>
      <c r="L89" s="226">
        <v>7</v>
      </c>
    </row>
    <row r="90" spans="2:18" x14ac:dyDescent="0.2">
      <c r="B90" s="242">
        <v>369</v>
      </c>
      <c r="C90" s="243">
        <v>318</v>
      </c>
      <c r="D90" s="233">
        <f t="shared" si="9"/>
        <v>6.3320463320463219E-2</v>
      </c>
      <c r="E90" s="234">
        <f t="shared" si="8"/>
        <v>7.8953069312556279E-5</v>
      </c>
      <c r="F90" s="234">
        <f>SUM($E$9:E90)</f>
        <v>4.4737498773492982E-3</v>
      </c>
      <c r="J90" s="14"/>
      <c r="L90" s="226">
        <v>8</v>
      </c>
      <c r="Q90" s="226">
        <f>P88*2</f>
        <v>0.23200000000000004</v>
      </c>
    </row>
    <row r="91" spans="2:18" x14ac:dyDescent="0.2">
      <c r="B91" s="239">
        <v>1867</v>
      </c>
      <c r="C91" s="240">
        <v>318</v>
      </c>
      <c r="D91" s="233">
        <f t="shared" si="9"/>
        <v>6.4092664092663995E-2</v>
      </c>
      <c r="E91" s="234">
        <f t="shared" si="8"/>
        <v>7.8953069312556279E-5</v>
      </c>
      <c r="F91" s="234">
        <f>SUM($E$9:E91)</f>
        <v>4.5527029466618544E-3</v>
      </c>
      <c r="J91" s="14"/>
      <c r="L91" s="226">
        <v>9</v>
      </c>
    </row>
    <row r="92" spans="2:18" x14ac:dyDescent="0.2">
      <c r="B92" s="239">
        <v>1064</v>
      </c>
      <c r="C92" s="240">
        <v>320</v>
      </c>
      <c r="D92" s="233">
        <f t="shared" si="9"/>
        <v>6.4864864864864771E-2</v>
      </c>
      <c r="E92" s="234">
        <f t="shared" si="8"/>
        <v>7.9449629496911985E-5</v>
      </c>
      <c r="F92" s="234">
        <f>SUM($E$9:E92)</f>
        <v>4.6321525761587662E-3</v>
      </c>
      <c r="J92" s="14"/>
      <c r="L92" s="226">
        <v>10</v>
      </c>
      <c r="Q92" s="471"/>
    </row>
    <row r="93" spans="2:18" x14ac:dyDescent="0.2">
      <c r="B93" s="239">
        <v>1101</v>
      </c>
      <c r="C93" s="240">
        <v>320</v>
      </c>
      <c r="D93" s="233">
        <f t="shared" si="9"/>
        <v>6.5637065637065548E-2</v>
      </c>
      <c r="E93" s="234">
        <f t="shared" si="8"/>
        <v>7.9449629496911985E-5</v>
      </c>
      <c r="F93" s="234">
        <f>SUM($E$9:E93)</f>
        <v>4.7116022056556779E-3</v>
      </c>
      <c r="J93" s="14"/>
      <c r="L93" s="226">
        <v>12</v>
      </c>
    </row>
    <row r="94" spans="2:18" x14ac:dyDescent="0.2">
      <c r="B94" s="239">
        <v>1164</v>
      </c>
      <c r="C94" s="240">
        <v>320</v>
      </c>
      <c r="D94" s="233">
        <f t="shared" si="9"/>
        <v>6.6409266409266324E-2</v>
      </c>
      <c r="E94" s="234">
        <f t="shared" si="8"/>
        <v>7.9449629496911985E-5</v>
      </c>
      <c r="F94" s="234">
        <f>SUM($E$9:E94)</f>
        <v>4.7910518351525896E-3</v>
      </c>
      <c r="J94" s="14"/>
      <c r="L94" s="226">
        <v>14</v>
      </c>
    </row>
    <row r="95" spans="2:18" x14ac:dyDescent="0.2">
      <c r="B95" s="239">
        <v>1186</v>
      </c>
      <c r="C95" s="240">
        <v>320</v>
      </c>
      <c r="D95" s="233">
        <f t="shared" si="9"/>
        <v>6.71814671814671E-2</v>
      </c>
      <c r="E95" s="234">
        <f t="shared" si="8"/>
        <v>7.9449629496911985E-5</v>
      </c>
      <c r="F95" s="234">
        <f>SUM($E$9:E95)</f>
        <v>4.8705014646495013E-3</v>
      </c>
      <c r="J95" s="14"/>
      <c r="L95" s="226">
        <v>15</v>
      </c>
    </row>
    <row r="96" spans="2:18" x14ac:dyDescent="0.2">
      <c r="B96" s="242">
        <v>1313</v>
      </c>
      <c r="C96" s="243">
        <v>320</v>
      </c>
      <c r="D96" s="233">
        <f t="shared" si="9"/>
        <v>6.7953667953667876E-2</v>
      </c>
      <c r="E96" s="234">
        <f t="shared" si="8"/>
        <v>7.9449629496911985E-5</v>
      </c>
      <c r="F96" s="234">
        <f>SUM($E$9:E96)</f>
        <v>4.9499510941464131E-3</v>
      </c>
      <c r="J96" s="14"/>
      <c r="L96" s="226">
        <v>16</v>
      </c>
    </row>
    <row r="97" spans="2:18" x14ac:dyDescent="0.2">
      <c r="B97" s="242">
        <v>1323</v>
      </c>
      <c r="C97" s="243">
        <v>320</v>
      </c>
      <c r="D97" s="233">
        <f t="shared" si="9"/>
        <v>6.8725868725868652E-2</v>
      </c>
      <c r="E97" s="234">
        <f t="shared" si="8"/>
        <v>7.9449629496911985E-5</v>
      </c>
      <c r="F97" s="234">
        <f>SUM($E$9:E97)</f>
        <v>5.0294007236433248E-3</v>
      </c>
      <c r="J97" s="14"/>
      <c r="Q97" s="452"/>
      <c r="R97" s="453"/>
    </row>
    <row r="98" spans="2:18" x14ac:dyDescent="0.2">
      <c r="B98" s="242">
        <v>343</v>
      </c>
      <c r="C98" s="243">
        <v>325</v>
      </c>
      <c r="D98" s="233">
        <f t="shared" si="9"/>
        <v>6.9498069498069429E-2</v>
      </c>
      <c r="E98" s="234">
        <f t="shared" si="8"/>
        <v>8.0691029957801231E-5</v>
      </c>
      <c r="F98" s="234">
        <f>SUM($E$9:E98)</f>
        <v>5.1100917536011257E-3</v>
      </c>
      <c r="J98" s="14"/>
      <c r="K98" s="226" t="s">
        <v>328</v>
      </c>
      <c r="Q98" s="452"/>
      <c r="R98" s="453"/>
    </row>
    <row r="99" spans="2:18" x14ac:dyDescent="0.2">
      <c r="B99" s="242">
        <v>637</v>
      </c>
      <c r="C99" s="243">
        <v>325</v>
      </c>
      <c r="D99" s="233">
        <f t="shared" si="9"/>
        <v>7.0270270270270205E-2</v>
      </c>
      <c r="E99" s="234">
        <f t="shared" si="8"/>
        <v>8.0691029957801231E-5</v>
      </c>
      <c r="F99" s="234">
        <f>SUM($E$9:E99)</f>
        <v>5.1907827835589266E-3</v>
      </c>
      <c r="J99" s="14"/>
      <c r="K99" s="226">
        <v>10</v>
      </c>
      <c r="L99" s="235" t="s">
        <v>77</v>
      </c>
      <c r="M99" s="226">
        <f>((_xlfn.STDEV.P(K99:K102)/AVERAGE(K99:K102))^2+1)/COUNT(K99:K102)</f>
        <v>0.3</v>
      </c>
      <c r="N99" s="226">
        <f>1/4</f>
        <v>0.25</v>
      </c>
      <c r="O99" s="449"/>
      <c r="P99" s="226" t="s">
        <v>215</v>
      </c>
      <c r="Q99" s="452" t="s">
        <v>77</v>
      </c>
      <c r="R99" s="453"/>
    </row>
    <row r="100" spans="2:18" x14ac:dyDescent="0.2">
      <c r="B100" s="242">
        <v>736</v>
      </c>
      <c r="C100" s="243">
        <v>327</v>
      </c>
      <c r="D100" s="233">
        <f t="shared" si="9"/>
        <v>7.1042471042470981E-2</v>
      </c>
      <c r="E100" s="234">
        <f t="shared" si="8"/>
        <v>8.1187590142156924E-5</v>
      </c>
      <c r="F100" s="234">
        <f>SUM($E$9:E100)</f>
        <v>5.2719703737010839E-3</v>
      </c>
      <c r="J100" s="14"/>
      <c r="K100" s="226">
        <v>20</v>
      </c>
      <c r="P100" s="226">
        <v>5</v>
      </c>
      <c r="Q100" s="472">
        <v>0.25</v>
      </c>
      <c r="R100" s="453"/>
    </row>
    <row r="101" spans="2:18" x14ac:dyDescent="0.2">
      <c r="B101" s="239">
        <v>41</v>
      </c>
      <c r="C101" s="240">
        <v>330</v>
      </c>
      <c r="D101" s="233">
        <f t="shared" si="9"/>
        <v>7.1814671814671757E-2</v>
      </c>
      <c r="E101" s="234">
        <f t="shared" si="8"/>
        <v>8.1932430418690477E-5</v>
      </c>
      <c r="F101" s="234">
        <f>SUM($E$9:E101)</f>
        <v>5.353902804119774E-3</v>
      </c>
      <c r="J101" s="14"/>
      <c r="K101" s="226">
        <v>30</v>
      </c>
      <c r="Q101" s="452"/>
      <c r="R101" s="453"/>
    </row>
    <row r="102" spans="2:18" x14ac:dyDescent="0.2">
      <c r="B102" s="239">
        <v>222</v>
      </c>
      <c r="C102" s="240">
        <v>330</v>
      </c>
      <c r="D102" s="233">
        <f t="shared" si="9"/>
        <v>7.2586872586872533E-2</v>
      </c>
      <c r="E102" s="234">
        <f t="shared" si="8"/>
        <v>8.1932430418690477E-5</v>
      </c>
      <c r="F102" s="234">
        <f>SUM($E$9:E102)</f>
        <v>5.4358352345384641E-3</v>
      </c>
      <c r="J102" s="14"/>
      <c r="K102" s="226">
        <v>40</v>
      </c>
      <c r="P102" s="226">
        <f>1/5</f>
        <v>0.2</v>
      </c>
      <c r="Q102" s="452"/>
      <c r="R102" s="453"/>
    </row>
    <row r="103" spans="2:18" x14ac:dyDescent="0.2">
      <c r="B103" s="239">
        <v>531</v>
      </c>
      <c r="C103" s="240">
        <v>330</v>
      </c>
      <c r="D103" s="233">
        <f t="shared" si="9"/>
        <v>7.335907335907331E-2</v>
      </c>
      <c r="E103" s="234">
        <f t="shared" si="8"/>
        <v>8.1932430418690477E-5</v>
      </c>
      <c r="F103" s="234">
        <f>SUM($E$9:E103)</f>
        <v>5.5177676649571543E-3</v>
      </c>
      <c r="J103" s="14"/>
      <c r="Q103" s="450"/>
    </row>
    <row r="104" spans="2:18" x14ac:dyDescent="0.2">
      <c r="B104" s="239">
        <v>712</v>
      </c>
      <c r="C104" s="240">
        <v>330</v>
      </c>
      <c r="D104" s="233">
        <f t="shared" si="9"/>
        <v>7.4131274131274086E-2</v>
      </c>
      <c r="E104" s="234">
        <f t="shared" si="8"/>
        <v>8.1932430418690477E-5</v>
      </c>
      <c r="F104" s="234">
        <f>SUM($E$9:E104)</f>
        <v>5.5997000953758444E-3</v>
      </c>
      <c r="J104" s="14"/>
    </row>
    <row r="105" spans="2:18" x14ac:dyDescent="0.2">
      <c r="B105" s="239">
        <v>863</v>
      </c>
      <c r="C105" s="240">
        <v>330</v>
      </c>
      <c r="D105" s="233">
        <f t="shared" si="9"/>
        <v>7.4903474903474862E-2</v>
      </c>
      <c r="E105" s="234">
        <f t="shared" si="8"/>
        <v>8.1932430418690477E-5</v>
      </c>
      <c r="F105" s="234">
        <f>SUM($E$9:E105)</f>
        <v>5.6816325257945345E-3</v>
      </c>
      <c r="J105" s="14"/>
    </row>
    <row r="106" spans="2:18" x14ac:dyDescent="0.2">
      <c r="B106" s="239">
        <v>894</v>
      </c>
      <c r="C106" s="240">
        <v>330</v>
      </c>
      <c r="D106" s="233">
        <f t="shared" si="9"/>
        <v>7.5675675675675638E-2</v>
      </c>
      <c r="E106" s="234">
        <f t="shared" si="8"/>
        <v>8.1932430418690477E-5</v>
      </c>
      <c r="F106" s="234">
        <f>SUM($E$9:E106)</f>
        <v>5.7635649562132246E-3</v>
      </c>
      <c r="J106" s="14"/>
    </row>
    <row r="107" spans="2:18" x14ac:dyDescent="0.2">
      <c r="B107" s="239">
        <v>995</v>
      </c>
      <c r="C107" s="240">
        <v>330</v>
      </c>
      <c r="D107" s="233">
        <f t="shared" si="9"/>
        <v>7.6447876447876414E-2</v>
      </c>
      <c r="E107" s="234">
        <f t="shared" si="8"/>
        <v>8.1932430418690477E-5</v>
      </c>
      <c r="F107" s="234">
        <f>SUM($E$9:E107)</f>
        <v>5.8454973866319147E-3</v>
      </c>
      <c r="J107" s="14"/>
    </row>
    <row r="108" spans="2:18" x14ac:dyDescent="0.2">
      <c r="B108" s="242">
        <v>1592</v>
      </c>
      <c r="C108" s="243">
        <v>330</v>
      </c>
      <c r="D108" s="233">
        <f t="shared" si="9"/>
        <v>7.7220077220077191E-2</v>
      </c>
      <c r="E108" s="234">
        <f t="shared" si="8"/>
        <v>8.1932430418690477E-5</v>
      </c>
      <c r="F108" s="234">
        <f>SUM($E$9:E108)</f>
        <v>5.9274298170506048E-3</v>
      </c>
      <c r="J108" s="14"/>
    </row>
    <row r="109" spans="2:18" x14ac:dyDescent="0.2">
      <c r="B109" s="242">
        <v>876</v>
      </c>
      <c r="C109" s="243">
        <v>333.33333333333331</v>
      </c>
      <c r="D109" s="233">
        <f t="shared" si="9"/>
        <v>7.7992277992277967E-2</v>
      </c>
      <c r="E109" s="234">
        <f t="shared" si="8"/>
        <v>8.2760030725949969E-5</v>
      </c>
      <c r="F109" s="234">
        <f>SUM($E$9:E109)</f>
        <v>6.0101898477765547E-3</v>
      </c>
      <c r="J109" s="14"/>
    </row>
    <row r="110" spans="2:18" x14ac:dyDescent="0.2">
      <c r="B110" s="239">
        <v>126</v>
      </c>
      <c r="C110" s="240">
        <v>333.9</v>
      </c>
      <c r="D110" s="233">
        <f t="shared" si="9"/>
        <v>7.8764478764478743E-2</v>
      </c>
      <c r="E110" s="234">
        <f t="shared" si="8"/>
        <v>8.2900722778184087E-5</v>
      </c>
      <c r="F110" s="234">
        <f>SUM($E$9:E110)</f>
        <v>6.0930905705547387E-3</v>
      </c>
      <c r="J110" s="14"/>
    </row>
    <row r="111" spans="2:18" x14ac:dyDescent="0.2">
      <c r="B111" s="239">
        <v>3</v>
      </c>
      <c r="C111" s="240">
        <v>340</v>
      </c>
      <c r="D111" s="233">
        <f t="shared" si="9"/>
        <v>7.9536679536679519E-2</v>
      </c>
      <c r="E111" s="234">
        <f t="shared" si="8"/>
        <v>8.4415231340468982E-5</v>
      </c>
      <c r="F111" s="234">
        <f>SUM($E$9:E111)</f>
        <v>6.177505801895208E-3</v>
      </c>
      <c r="J111" s="14"/>
    </row>
    <row r="112" spans="2:18" x14ac:dyDescent="0.2">
      <c r="B112" s="242">
        <v>283</v>
      </c>
      <c r="C112" s="243">
        <v>340</v>
      </c>
      <c r="D112" s="233">
        <f t="shared" si="9"/>
        <v>8.0308880308880295E-2</v>
      </c>
      <c r="E112" s="234">
        <f t="shared" si="8"/>
        <v>8.4415231340468982E-5</v>
      </c>
      <c r="F112" s="234">
        <f>SUM($E$9:E112)</f>
        <v>6.2619210332356774E-3</v>
      </c>
      <c r="J112" s="14"/>
      <c r="K112" s="14"/>
    </row>
    <row r="113" spans="2:17" x14ac:dyDescent="0.2">
      <c r="B113" s="242">
        <v>502</v>
      </c>
      <c r="C113" s="243">
        <v>340</v>
      </c>
      <c r="D113" s="233">
        <f t="shared" si="9"/>
        <v>8.1081081081081072E-2</v>
      </c>
      <c r="E113" s="234">
        <f t="shared" si="8"/>
        <v>8.4415231340468982E-5</v>
      </c>
      <c r="F113" s="234">
        <f>SUM($E$9:E113)</f>
        <v>6.3463362645761467E-3</v>
      </c>
      <c r="J113" s="14"/>
      <c r="K113" s="14"/>
    </row>
    <row r="114" spans="2:17" x14ac:dyDescent="0.2">
      <c r="B114" s="239">
        <v>955</v>
      </c>
      <c r="C114" s="240">
        <v>340</v>
      </c>
      <c r="D114" s="233">
        <f t="shared" si="9"/>
        <v>8.1853281853281848E-2</v>
      </c>
      <c r="E114" s="234">
        <f t="shared" si="8"/>
        <v>8.4415231340468982E-5</v>
      </c>
      <c r="F114" s="234">
        <f>SUM($E$9:E114)</f>
        <v>6.4307514959166161E-3</v>
      </c>
      <c r="J114" s="14"/>
      <c r="K114" s="14"/>
    </row>
    <row r="115" spans="2:17" x14ac:dyDescent="0.2">
      <c r="B115" s="239">
        <v>1170</v>
      </c>
      <c r="C115" s="240">
        <v>340</v>
      </c>
      <c r="D115" s="233">
        <f t="shared" si="9"/>
        <v>8.2625482625482624E-2</v>
      </c>
      <c r="E115" s="234">
        <f t="shared" si="8"/>
        <v>8.4415231340468982E-5</v>
      </c>
      <c r="F115" s="234">
        <f>SUM($E$9:E115)</f>
        <v>6.5151667272570855E-3</v>
      </c>
      <c r="J115" s="14"/>
      <c r="K115" s="14"/>
    </row>
    <row r="116" spans="2:17" x14ac:dyDescent="0.2">
      <c r="B116" s="239">
        <v>59</v>
      </c>
      <c r="C116" s="240">
        <v>350</v>
      </c>
      <c r="D116" s="233">
        <f t="shared" si="9"/>
        <v>8.33976833976834E-2</v>
      </c>
      <c r="E116" s="234">
        <f t="shared" si="8"/>
        <v>8.6898032262247473E-5</v>
      </c>
      <c r="F116" s="234">
        <f>SUM($E$9:E116)</f>
        <v>6.6020647595193332E-3</v>
      </c>
      <c r="J116" s="14"/>
      <c r="K116" s="14"/>
    </row>
    <row r="117" spans="2:17" x14ac:dyDescent="0.2">
      <c r="B117" s="242">
        <v>74</v>
      </c>
      <c r="C117" s="243">
        <v>350</v>
      </c>
      <c r="D117" s="233">
        <f t="shared" si="9"/>
        <v>8.4169884169884177E-2</v>
      </c>
      <c r="E117" s="234">
        <f t="shared" si="8"/>
        <v>8.6898032262247473E-5</v>
      </c>
      <c r="F117" s="234">
        <f>SUM($E$9:E117)</f>
        <v>6.688962791781581E-3</v>
      </c>
      <c r="J117" s="14"/>
      <c r="K117" s="14"/>
    </row>
    <row r="118" spans="2:17" x14ac:dyDescent="0.2">
      <c r="B118" s="239">
        <v>181</v>
      </c>
      <c r="C118" s="240">
        <v>350</v>
      </c>
      <c r="D118" s="233">
        <f t="shared" si="9"/>
        <v>8.4942084942084953E-2</v>
      </c>
      <c r="E118" s="234">
        <f t="shared" si="8"/>
        <v>8.6898032262247473E-5</v>
      </c>
      <c r="F118" s="234">
        <f>SUM($E$9:E118)</f>
        <v>6.7758608240438287E-3</v>
      </c>
      <c r="J118" s="14"/>
      <c r="K118" s="14"/>
      <c r="N118" s="450"/>
      <c r="O118" s="450"/>
      <c r="P118" s="450"/>
      <c r="Q118" s="450"/>
    </row>
    <row r="119" spans="2:17" x14ac:dyDescent="0.2">
      <c r="B119" s="239">
        <v>224</v>
      </c>
      <c r="C119" s="240">
        <v>350</v>
      </c>
      <c r="D119" s="233">
        <f t="shared" si="9"/>
        <v>8.5714285714285729E-2</v>
      </c>
      <c r="E119" s="234">
        <f t="shared" si="8"/>
        <v>8.6898032262247473E-5</v>
      </c>
      <c r="F119" s="234">
        <f>SUM($E$9:E119)</f>
        <v>6.8627588563060764E-3</v>
      </c>
      <c r="J119" s="14"/>
      <c r="K119" s="14"/>
      <c r="M119" s="450"/>
      <c r="N119" s="450"/>
      <c r="O119" s="450"/>
      <c r="P119" s="450"/>
      <c r="Q119" s="450"/>
    </row>
    <row r="120" spans="2:17" x14ac:dyDescent="0.2">
      <c r="B120" s="239">
        <v>238</v>
      </c>
      <c r="C120" s="240">
        <v>350</v>
      </c>
      <c r="D120" s="233">
        <f t="shared" si="9"/>
        <v>8.6486486486486505E-2</v>
      </c>
      <c r="E120" s="234">
        <f t="shared" si="8"/>
        <v>8.6898032262247473E-5</v>
      </c>
      <c r="F120" s="234">
        <f>SUM($E$9:E120)</f>
        <v>6.9496568885683242E-3</v>
      </c>
      <c r="J120" s="14"/>
      <c r="K120" s="14"/>
      <c r="M120" s="450"/>
      <c r="N120" s="450"/>
      <c r="O120" s="450"/>
      <c r="P120" s="450"/>
      <c r="Q120" s="450"/>
    </row>
    <row r="121" spans="2:17" x14ac:dyDescent="0.2">
      <c r="B121" s="239">
        <v>313</v>
      </c>
      <c r="C121" s="240">
        <v>350</v>
      </c>
      <c r="D121" s="233">
        <f t="shared" si="9"/>
        <v>8.7258687258687281E-2</v>
      </c>
      <c r="E121" s="234">
        <f t="shared" si="8"/>
        <v>8.6898032262247473E-5</v>
      </c>
      <c r="F121" s="234">
        <f>SUM($E$9:E121)</f>
        <v>7.0365549208305719E-3</v>
      </c>
      <c r="J121" s="14"/>
      <c r="K121" s="14"/>
      <c r="M121" s="450"/>
      <c r="N121" s="450"/>
      <c r="O121" s="450"/>
      <c r="P121" s="450"/>
      <c r="Q121" s="450"/>
    </row>
    <row r="122" spans="2:17" x14ac:dyDescent="0.2">
      <c r="B122" s="239">
        <v>321</v>
      </c>
      <c r="C122" s="240">
        <v>350</v>
      </c>
      <c r="D122" s="233">
        <f t="shared" si="9"/>
        <v>8.8030888030888058E-2</v>
      </c>
      <c r="E122" s="234">
        <f t="shared" si="8"/>
        <v>8.6898032262247473E-5</v>
      </c>
      <c r="F122" s="234">
        <f>SUM($E$9:E122)</f>
        <v>7.1234529530928197E-3</v>
      </c>
      <c r="J122" s="14"/>
      <c r="K122" s="14"/>
    </row>
    <row r="123" spans="2:17" x14ac:dyDescent="0.2">
      <c r="B123" s="239">
        <v>542</v>
      </c>
      <c r="C123" s="240">
        <v>350</v>
      </c>
      <c r="D123" s="233">
        <f t="shared" si="9"/>
        <v>8.8803088803088834E-2</v>
      </c>
      <c r="E123" s="234">
        <f t="shared" si="8"/>
        <v>8.6898032262247473E-5</v>
      </c>
      <c r="F123" s="234">
        <f>SUM($E$9:E123)</f>
        <v>7.2103509853550674E-3</v>
      </c>
      <c r="J123" s="14"/>
      <c r="K123" s="14"/>
    </row>
    <row r="124" spans="2:17" x14ac:dyDescent="0.2">
      <c r="B124" s="242">
        <v>548</v>
      </c>
      <c r="C124" s="243">
        <v>350</v>
      </c>
      <c r="D124" s="233">
        <f t="shared" si="9"/>
        <v>8.957528957528961E-2</v>
      </c>
      <c r="E124" s="234">
        <f t="shared" si="8"/>
        <v>8.6898032262247473E-5</v>
      </c>
      <c r="F124" s="234">
        <f>SUM($E$9:E124)</f>
        <v>7.2972490176173152E-3</v>
      </c>
      <c r="J124" s="14"/>
      <c r="K124" s="14"/>
    </row>
    <row r="125" spans="2:17" x14ac:dyDescent="0.2">
      <c r="B125" s="239">
        <v>560</v>
      </c>
      <c r="C125" s="240">
        <v>350</v>
      </c>
      <c r="D125" s="233">
        <f t="shared" si="9"/>
        <v>9.0347490347490386E-2</v>
      </c>
      <c r="E125" s="234">
        <f t="shared" si="8"/>
        <v>8.6898032262247473E-5</v>
      </c>
      <c r="F125" s="234">
        <f>SUM($E$9:E125)</f>
        <v>7.3841470498795629E-3</v>
      </c>
      <c r="J125" s="14"/>
      <c r="K125" s="14"/>
      <c r="N125" s="451"/>
      <c r="O125" s="451"/>
    </row>
    <row r="126" spans="2:17" x14ac:dyDescent="0.2">
      <c r="B126" s="239">
        <v>643</v>
      </c>
      <c r="C126" s="240">
        <v>350</v>
      </c>
      <c r="D126" s="233">
        <f t="shared" si="9"/>
        <v>9.1119691119691162E-2</v>
      </c>
      <c r="E126" s="234">
        <f t="shared" si="8"/>
        <v>8.6898032262247473E-5</v>
      </c>
      <c r="F126" s="234">
        <f>SUM($E$9:E126)</f>
        <v>7.4710450821418107E-3</v>
      </c>
      <c r="J126" s="14"/>
      <c r="K126" s="14"/>
      <c r="N126" s="452"/>
      <c r="O126" s="452"/>
    </row>
    <row r="127" spans="2:17" x14ac:dyDescent="0.2">
      <c r="B127" s="239">
        <v>787</v>
      </c>
      <c r="C127" s="240">
        <v>350</v>
      </c>
      <c r="D127" s="233">
        <f t="shared" si="9"/>
        <v>9.1891891891891939E-2</v>
      </c>
      <c r="E127" s="234">
        <f t="shared" si="8"/>
        <v>8.6898032262247473E-5</v>
      </c>
      <c r="F127" s="234">
        <f>SUM($E$9:E127)</f>
        <v>7.5579431144040584E-3</v>
      </c>
      <c r="J127" s="14"/>
      <c r="K127" s="14"/>
      <c r="N127" s="452"/>
      <c r="O127" s="452"/>
    </row>
    <row r="128" spans="2:17" x14ac:dyDescent="0.2">
      <c r="B128" s="239">
        <v>839</v>
      </c>
      <c r="C128" s="240">
        <v>350</v>
      </c>
      <c r="D128" s="233">
        <f t="shared" si="9"/>
        <v>9.2664092664092715E-2</v>
      </c>
      <c r="E128" s="234">
        <f t="shared" si="8"/>
        <v>8.6898032262247473E-5</v>
      </c>
      <c r="F128" s="234">
        <f>SUM($E$9:E128)</f>
        <v>7.6448411466663061E-3</v>
      </c>
      <c r="J128" s="14"/>
      <c r="K128" s="14"/>
      <c r="N128" s="452"/>
      <c r="O128" s="452"/>
    </row>
    <row r="129" spans="2:15" x14ac:dyDescent="0.2">
      <c r="B129" s="239">
        <v>1089</v>
      </c>
      <c r="C129" s="240">
        <v>350</v>
      </c>
      <c r="D129" s="233">
        <f t="shared" si="9"/>
        <v>9.3436293436293491E-2</v>
      </c>
      <c r="E129" s="234">
        <f t="shared" si="8"/>
        <v>8.6898032262247473E-5</v>
      </c>
      <c r="F129" s="234">
        <f>SUM($E$9:E129)</f>
        <v>7.7317391789285539E-3</v>
      </c>
      <c r="J129" s="14"/>
      <c r="K129" s="14"/>
      <c r="N129" s="452"/>
      <c r="O129" s="452"/>
    </row>
    <row r="130" spans="2:15" x14ac:dyDescent="0.2">
      <c r="B130" s="239">
        <v>1120</v>
      </c>
      <c r="C130" s="240">
        <v>350</v>
      </c>
      <c r="D130" s="233">
        <f t="shared" si="9"/>
        <v>9.4208494208494267E-2</v>
      </c>
      <c r="E130" s="234">
        <f t="shared" si="8"/>
        <v>8.6898032262247473E-5</v>
      </c>
      <c r="F130" s="234">
        <f>SUM($E$9:E130)</f>
        <v>7.8186372111908008E-3</v>
      </c>
      <c r="J130" s="14"/>
      <c r="K130" s="14"/>
    </row>
    <row r="131" spans="2:15" x14ac:dyDescent="0.2">
      <c r="B131" s="239">
        <v>1271</v>
      </c>
      <c r="C131" s="240">
        <v>350</v>
      </c>
      <c r="D131" s="233">
        <f t="shared" si="9"/>
        <v>9.4980694980695043E-2</v>
      </c>
      <c r="E131" s="234">
        <f t="shared" si="8"/>
        <v>8.6898032262247473E-5</v>
      </c>
      <c r="F131" s="234">
        <f>SUM($E$9:E131)</f>
        <v>7.9055352434530476E-3</v>
      </c>
      <c r="J131" s="14"/>
      <c r="K131" s="14"/>
    </row>
    <row r="132" spans="2:15" x14ac:dyDescent="0.2">
      <c r="B132" s="239">
        <v>1290</v>
      </c>
      <c r="C132" s="240">
        <v>350</v>
      </c>
      <c r="D132" s="233">
        <f t="shared" si="9"/>
        <v>9.575289575289582E-2</v>
      </c>
      <c r="E132" s="234">
        <f t="shared" si="8"/>
        <v>8.6898032262247473E-5</v>
      </c>
      <c r="F132" s="234">
        <f>SUM($E$9:E132)</f>
        <v>7.9924332757152945E-3</v>
      </c>
      <c r="J132" s="14"/>
      <c r="K132" s="14"/>
    </row>
    <row r="133" spans="2:15" x14ac:dyDescent="0.2">
      <c r="B133" s="242">
        <v>1309</v>
      </c>
      <c r="C133" s="243">
        <v>350</v>
      </c>
      <c r="D133" s="233">
        <f t="shared" si="9"/>
        <v>9.6525096525096596E-2</v>
      </c>
      <c r="E133" s="234">
        <f t="shared" si="8"/>
        <v>8.6898032262247473E-5</v>
      </c>
      <c r="F133" s="234">
        <f>SUM($E$9:E133)</f>
        <v>8.0793313079775414E-3</v>
      </c>
      <c r="J133" s="14"/>
      <c r="K133" s="14"/>
    </row>
    <row r="134" spans="2:15" x14ac:dyDescent="0.2">
      <c r="B134" s="239">
        <v>1716</v>
      </c>
      <c r="C134" s="240">
        <v>350</v>
      </c>
      <c r="D134" s="233">
        <f t="shared" si="9"/>
        <v>9.7297297297297372E-2</v>
      </c>
      <c r="E134" s="234">
        <f t="shared" si="8"/>
        <v>8.6898032262247473E-5</v>
      </c>
      <c r="F134" s="234">
        <f>SUM($E$9:E134)</f>
        <v>8.1662293402397883E-3</v>
      </c>
      <c r="J134" s="14"/>
      <c r="K134" s="14"/>
    </row>
    <row r="135" spans="2:15" x14ac:dyDescent="0.2">
      <c r="B135" s="239">
        <v>2062</v>
      </c>
      <c r="C135" s="240">
        <v>350</v>
      </c>
      <c r="D135" s="233">
        <f t="shared" si="9"/>
        <v>9.8069498069498148E-2</v>
      </c>
      <c r="E135" s="234">
        <f t="shared" si="8"/>
        <v>8.6898032262247473E-5</v>
      </c>
      <c r="F135" s="234">
        <f>SUM($E$9:E135)</f>
        <v>8.2531273725020352E-3</v>
      </c>
      <c r="J135" s="14"/>
      <c r="K135" s="14"/>
    </row>
    <row r="136" spans="2:15" x14ac:dyDescent="0.2">
      <c r="B136" s="242">
        <v>1158</v>
      </c>
      <c r="C136" s="243">
        <v>351</v>
      </c>
      <c r="D136" s="233">
        <f t="shared" si="9"/>
        <v>9.8841698841698925E-2</v>
      </c>
      <c r="E136" s="234">
        <f t="shared" si="8"/>
        <v>8.7146312354425333E-5</v>
      </c>
      <c r="F136" s="234">
        <f>SUM($E$9:E136)</f>
        <v>8.3402736848564602E-3</v>
      </c>
      <c r="J136" s="14"/>
      <c r="K136" s="14"/>
    </row>
    <row r="137" spans="2:15" x14ac:dyDescent="0.2">
      <c r="B137" s="239">
        <v>1601</v>
      </c>
      <c r="C137" s="240">
        <v>360</v>
      </c>
      <c r="D137" s="233">
        <f t="shared" si="9"/>
        <v>9.9613899613899701E-2</v>
      </c>
      <c r="E137" s="234">
        <f t="shared" si="8"/>
        <v>8.9380833184025978E-5</v>
      </c>
      <c r="F137" s="234">
        <f>SUM($E$9:E137)</f>
        <v>8.4296545180404855E-3</v>
      </c>
      <c r="J137" s="14"/>
      <c r="K137" s="14"/>
    </row>
    <row r="138" spans="2:15" x14ac:dyDescent="0.2">
      <c r="B138" s="239">
        <v>1611</v>
      </c>
      <c r="C138" s="240">
        <v>360</v>
      </c>
      <c r="D138" s="233">
        <f t="shared" si="9"/>
        <v>0.10038610038610048</v>
      </c>
      <c r="E138" s="234">
        <f t="shared" ref="E138:E201" si="10">C138/SUM(C:C)</f>
        <v>8.9380833184025978E-5</v>
      </c>
      <c r="F138" s="234">
        <f>SUM($E$9:E138)</f>
        <v>8.5190353512245107E-3</v>
      </c>
      <c r="J138" s="14"/>
      <c r="K138" s="14"/>
    </row>
    <row r="139" spans="2:15" x14ac:dyDescent="0.2">
      <c r="B139" s="239">
        <v>1493</v>
      </c>
      <c r="C139" s="240">
        <v>363.6</v>
      </c>
      <c r="D139" s="233">
        <f t="shared" ref="D139:D202" si="11">D138+1/COUNT(C:C)</f>
        <v>0.10115830115830125</v>
      </c>
      <c r="E139" s="234">
        <f t="shared" si="10"/>
        <v>9.0274641515866236E-5</v>
      </c>
      <c r="F139" s="234">
        <f>SUM($E$9:E139)</f>
        <v>8.6093099927403768E-3</v>
      </c>
      <c r="J139" s="14"/>
      <c r="K139" s="14"/>
    </row>
    <row r="140" spans="2:15" x14ac:dyDescent="0.2">
      <c r="B140" s="239">
        <v>1775</v>
      </c>
      <c r="C140" s="240">
        <v>363.6</v>
      </c>
      <c r="D140" s="233">
        <f t="shared" si="11"/>
        <v>0.10193050193050203</v>
      </c>
      <c r="E140" s="234">
        <f t="shared" si="10"/>
        <v>9.0274641515866236E-5</v>
      </c>
      <c r="F140" s="234">
        <f>SUM($E$9:E140)</f>
        <v>8.6995846342562428E-3</v>
      </c>
      <c r="J140" s="14"/>
      <c r="K140" s="14"/>
    </row>
    <row r="141" spans="2:15" x14ac:dyDescent="0.2">
      <c r="B141" s="239">
        <v>1321</v>
      </c>
      <c r="C141" s="240">
        <v>365</v>
      </c>
      <c r="D141" s="233">
        <f t="shared" si="11"/>
        <v>0.10270270270270281</v>
      </c>
      <c r="E141" s="234">
        <f t="shared" si="10"/>
        <v>9.0622233644915224E-5</v>
      </c>
      <c r="F141" s="234">
        <f>SUM($E$9:E141)</f>
        <v>8.7902068679011573E-3</v>
      </c>
      <c r="J141" s="14"/>
      <c r="K141" s="14"/>
    </row>
    <row r="142" spans="2:15" x14ac:dyDescent="0.2">
      <c r="B142" s="239">
        <v>2089</v>
      </c>
      <c r="C142" s="240">
        <v>365</v>
      </c>
      <c r="D142" s="233">
        <f t="shared" si="11"/>
        <v>0.10347490347490358</v>
      </c>
      <c r="E142" s="234">
        <f t="shared" si="10"/>
        <v>9.0622233644915224E-5</v>
      </c>
      <c r="F142" s="234">
        <f>SUM($E$9:E142)</f>
        <v>8.8808291015460717E-3</v>
      </c>
      <c r="J142" s="14"/>
      <c r="K142" s="14"/>
    </row>
    <row r="143" spans="2:15" x14ac:dyDescent="0.2">
      <c r="B143" s="239">
        <v>670</v>
      </c>
      <c r="C143" s="240">
        <v>370</v>
      </c>
      <c r="D143" s="233">
        <f t="shared" si="11"/>
        <v>0.10424710424710436</v>
      </c>
      <c r="E143" s="234">
        <f t="shared" si="10"/>
        <v>9.186363410580447E-5</v>
      </c>
      <c r="F143" s="234">
        <f>SUM($E$9:E143)</f>
        <v>8.9726927356518753E-3</v>
      </c>
      <c r="J143" s="14"/>
      <c r="K143" s="14"/>
    </row>
    <row r="144" spans="2:15" x14ac:dyDescent="0.2">
      <c r="B144" s="239">
        <v>2075</v>
      </c>
      <c r="C144" s="240">
        <v>370</v>
      </c>
      <c r="D144" s="233">
        <f t="shared" si="11"/>
        <v>0.10501930501930513</v>
      </c>
      <c r="E144" s="234">
        <f t="shared" si="10"/>
        <v>9.186363410580447E-5</v>
      </c>
      <c r="F144" s="234">
        <f>SUM($E$9:E144)</f>
        <v>9.064556369757679E-3</v>
      </c>
      <c r="J144" s="14"/>
      <c r="K144" s="14"/>
    </row>
    <row r="145" spans="2:11" x14ac:dyDescent="0.2">
      <c r="B145" s="239">
        <v>896</v>
      </c>
      <c r="C145" s="240">
        <v>375</v>
      </c>
      <c r="D145" s="233">
        <f t="shared" si="11"/>
        <v>0.10579150579150591</v>
      </c>
      <c r="E145" s="234">
        <f t="shared" si="10"/>
        <v>9.3105034566693729E-5</v>
      </c>
      <c r="F145" s="234">
        <f>SUM($E$9:E145)</f>
        <v>9.1576614043243736E-3</v>
      </c>
      <c r="J145" s="14"/>
      <c r="K145" s="14"/>
    </row>
    <row r="146" spans="2:11" x14ac:dyDescent="0.2">
      <c r="B146" s="239">
        <v>1023</v>
      </c>
      <c r="C146" s="240">
        <v>375</v>
      </c>
      <c r="D146" s="233">
        <f t="shared" si="11"/>
        <v>0.10656370656370669</v>
      </c>
      <c r="E146" s="234">
        <f t="shared" si="10"/>
        <v>9.3105034566693729E-5</v>
      </c>
      <c r="F146" s="234">
        <f>SUM($E$9:E146)</f>
        <v>9.2507664388910681E-3</v>
      </c>
      <c r="J146" s="14"/>
      <c r="K146" s="14"/>
    </row>
    <row r="147" spans="2:11" x14ac:dyDescent="0.2">
      <c r="B147" s="242">
        <v>1763</v>
      </c>
      <c r="C147" s="243">
        <v>375</v>
      </c>
      <c r="D147" s="233">
        <f t="shared" si="11"/>
        <v>0.10733590733590746</v>
      </c>
      <c r="E147" s="234">
        <f t="shared" si="10"/>
        <v>9.3105034566693729E-5</v>
      </c>
      <c r="F147" s="234">
        <f>SUM($E$9:E147)</f>
        <v>9.3438714734577627E-3</v>
      </c>
      <c r="J147" s="14"/>
      <c r="K147" s="14"/>
    </row>
    <row r="148" spans="2:11" x14ac:dyDescent="0.2">
      <c r="B148" s="239">
        <v>1000</v>
      </c>
      <c r="C148" s="240">
        <v>376</v>
      </c>
      <c r="D148" s="233">
        <f t="shared" si="11"/>
        <v>0.10810810810810824</v>
      </c>
      <c r="E148" s="234">
        <f t="shared" si="10"/>
        <v>9.3353314658871576E-5</v>
      </c>
      <c r="F148" s="234">
        <f>SUM($E$9:E148)</f>
        <v>9.4372247881166337E-3</v>
      </c>
      <c r="J148" s="14"/>
      <c r="K148" s="14"/>
    </row>
    <row r="149" spans="2:11" x14ac:dyDescent="0.2">
      <c r="B149" s="239">
        <v>2190</v>
      </c>
      <c r="C149" s="240">
        <v>376</v>
      </c>
      <c r="D149" s="233">
        <f t="shared" si="11"/>
        <v>0.10888030888030902</v>
      </c>
      <c r="E149" s="234">
        <f t="shared" si="10"/>
        <v>9.3353314658871576E-5</v>
      </c>
      <c r="F149" s="234">
        <f>SUM($E$9:E149)</f>
        <v>9.5305781027755047E-3</v>
      </c>
      <c r="J149" s="14"/>
      <c r="K149" s="14"/>
    </row>
    <row r="150" spans="2:11" x14ac:dyDescent="0.2">
      <c r="B150" s="239">
        <v>514</v>
      </c>
      <c r="C150" s="240">
        <v>380</v>
      </c>
      <c r="D150" s="233">
        <f t="shared" si="11"/>
        <v>0.10965250965250979</v>
      </c>
      <c r="E150" s="234">
        <f t="shared" si="10"/>
        <v>9.4346435027582975E-5</v>
      </c>
      <c r="F150" s="234">
        <f>SUM($E$9:E150)</f>
        <v>9.6249245378030885E-3</v>
      </c>
      <c r="J150" s="14"/>
      <c r="K150" s="14"/>
    </row>
    <row r="151" spans="2:11" x14ac:dyDescent="0.2">
      <c r="B151" s="242">
        <v>664</v>
      </c>
      <c r="C151" s="243">
        <v>380</v>
      </c>
      <c r="D151" s="233">
        <f t="shared" si="11"/>
        <v>0.11042471042471057</v>
      </c>
      <c r="E151" s="234">
        <f t="shared" si="10"/>
        <v>9.4346435027582975E-5</v>
      </c>
      <c r="F151" s="234">
        <f>SUM($E$9:E151)</f>
        <v>9.7192709728306723E-3</v>
      </c>
      <c r="J151" s="14"/>
      <c r="K151" s="14"/>
    </row>
    <row r="152" spans="2:11" x14ac:dyDescent="0.2">
      <c r="B152" s="242">
        <v>928</v>
      </c>
      <c r="C152" s="243">
        <v>380</v>
      </c>
      <c r="D152" s="233">
        <f t="shared" si="11"/>
        <v>0.11119691119691134</v>
      </c>
      <c r="E152" s="234">
        <f t="shared" si="10"/>
        <v>9.4346435027582975E-5</v>
      </c>
      <c r="F152" s="234">
        <f>SUM($E$9:E152)</f>
        <v>9.813617407858256E-3</v>
      </c>
      <c r="J152" s="14"/>
      <c r="K152" s="14"/>
    </row>
    <row r="153" spans="2:11" x14ac:dyDescent="0.2">
      <c r="B153" s="239">
        <v>1274</v>
      </c>
      <c r="C153" s="240">
        <v>380</v>
      </c>
      <c r="D153" s="233">
        <f t="shared" si="11"/>
        <v>0.11196911196911212</v>
      </c>
      <c r="E153" s="234">
        <f t="shared" si="10"/>
        <v>9.4346435027582975E-5</v>
      </c>
      <c r="F153" s="234">
        <f>SUM($E$9:E153)</f>
        <v>9.9079638428858398E-3</v>
      </c>
      <c r="J153" s="14"/>
      <c r="K153" s="14"/>
    </row>
    <row r="154" spans="2:11" x14ac:dyDescent="0.2">
      <c r="B154" s="239">
        <v>1544</v>
      </c>
      <c r="C154" s="240">
        <v>382.22300000000001</v>
      </c>
      <c r="D154" s="233">
        <f t="shared" si="11"/>
        <v>0.1127413127413129</v>
      </c>
      <c r="E154" s="234">
        <f t="shared" si="10"/>
        <v>9.4898361672494334E-5</v>
      </c>
      <c r="F154" s="234">
        <f>SUM($E$9:E154)</f>
        <v>1.0002862204558333E-2</v>
      </c>
      <c r="J154" s="14"/>
      <c r="K154" s="14"/>
    </row>
    <row r="155" spans="2:11" x14ac:dyDescent="0.2">
      <c r="B155" s="239">
        <v>307</v>
      </c>
      <c r="C155" s="240">
        <v>384</v>
      </c>
      <c r="D155" s="233">
        <f t="shared" si="11"/>
        <v>0.11351351351351367</v>
      </c>
      <c r="E155" s="234">
        <f t="shared" si="10"/>
        <v>9.5339555396294374E-5</v>
      </c>
      <c r="F155" s="234">
        <f>SUM($E$9:E155)</f>
        <v>1.0098201759954628E-2</v>
      </c>
      <c r="J155" s="14"/>
      <c r="K155" s="14"/>
    </row>
    <row r="156" spans="2:11" x14ac:dyDescent="0.2">
      <c r="B156" s="239">
        <v>858</v>
      </c>
      <c r="C156" s="240">
        <v>385</v>
      </c>
      <c r="D156" s="233">
        <f t="shared" si="11"/>
        <v>0.11428571428571445</v>
      </c>
      <c r="E156" s="234">
        <f t="shared" si="10"/>
        <v>9.5587835488472221E-5</v>
      </c>
      <c r="F156" s="234">
        <f>SUM($E$9:E156)</f>
        <v>1.0193789595443101E-2</v>
      </c>
      <c r="J156" s="14"/>
      <c r="K156" s="14"/>
    </row>
    <row r="157" spans="2:11" x14ac:dyDescent="0.2">
      <c r="B157" s="242">
        <v>488</v>
      </c>
      <c r="C157" s="243">
        <v>390</v>
      </c>
      <c r="D157" s="233">
        <f t="shared" si="11"/>
        <v>0.11505791505791522</v>
      </c>
      <c r="E157" s="234">
        <f t="shared" si="10"/>
        <v>9.682923594936148E-5</v>
      </c>
      <c r="F157" s="234">
        <f>SUM($E$9:E157)</f>
        <v>1.0290618831392463E-2</v>
      </c>
      <c r="J157" s="14"/>
      <c r="K157" s="14"/>
    </row>
    <row r="158" spans="2:11" x14ac:dyDescent="0.2">
      <c r="B158" s="242">
        <v>1798</v>
      </c>
      <c r="C158" s="243">
        <v>390</v>
      </c>
      <c r="D158" s="233">
        <f t="shared" si="11"/>
        <v>0.115830115830116</v>
      </c>
      <c r="E158" s="234">
        <f t="shared" si="10"/>
        <v>9.682923594936148E-5</v>
      </c>
      <c r="F158" s="234">
        <f>SUM($E$9:E158)</f>
        <v>1.0387448067341825E-2</v>
      </c>
      <c r="J158" s="14"/>
      <c r="K158" s="14"/>
    </row>
    <row r="159" spans="2:11" x14ac:dyDescent="0.2">
      <c r="B159" s="242">
        <v>245</v>
      </c>
      <c r="C159" s="243">
        <v>405</v>
      </c>
      <c r="D159" s="233">
        <f t="shared" si="11"/>
        <v>0.11660231660231678</v>
      </c>
      <c r="E159" s="234">
        <f t="shared" si="10"/>
        <v>1.0055343733202923E-4</v>
      </c>
      <c r="F159" s="234">
        <f>SUM($E$9:E159)</f>
        <v>1.0488001504673855E-2</v>
      </c>
      <c r="J159" s="14"/>
      <c r="K159" s="14"/>
    </row>
    <row r="160" spans="2:11" x14ac:dyDescent="0.2">
      <c r="B160" s="242">
        <v>824</v>
      </c>
      <c r="C160" s="243">
        <v>405</v>
      </c>
      <c r="D160" s="233">
        <f t="shared" si="11"/>
        <v>0.11737451737451755</v>
      </c>
      <c r="E160" s="234">
        <f t="shared" si="10"/>
        <v>1.0055343733202923E-4</v>
      </c>
      <c r="F160" s="234">
        <f>SUM($E$9:E160)</f>
        <v>1.0588554942005885E-2</v>
      </c>
      <c r="J160" s="14"/>
      <c r="K160" s="14"/>
    </row>
    <row r="161" spans="2:11" x14ac:dyDescent="0.2">
      <c r="B161" s="242">
        <v>1163</v>
      </c>
      <c r="C161" s="243">
        <v>406</v>
      </c>
      <c r="D161" s="233">
        <f t="shared" si="11"/>
        <v>0.11814671814671833</v>
      </c>
      <c r="E161" s="234">
        <f t="shared" si="10"/>
        <v>1.0080171742420708E-4</v>
      </c>
      <c r="F161" s="234">
        <f>SUM($E$9:E161)</f>
        <v>1.0689356659430093E-2</v>
      </c>
      <c r="J161" s="14"/>
      <c r="K161" s="14"/>
    </row>
    <row r="162" spans="2:11" x14ac:dyDescent="0.2">
      <c r="B162" s="239">
        <v>480</v>
      </c>
      <c r="C162" s="240">
        <v>410</v>
      </c>
      <c r="D162" s="233">
        <f t="shared" si="11"/>
        <v>0.11891891891891911</v>
      </c>
      <c r="E162" s="234">
        <f t="shared" si="10"/>
        <v>1.0179483779291848E-4</v>
      </c>
      <c r="F162" s="234">
        <f>SUM($E$9:E162)</f>
        <v>1.0791151497223012E-2</v>
      </c>
    </row>
    <row r="163" spans="2:11" x14ac:dyDescent="0.2">
      <c r="B163" s="239">
        <v>912</v>
      </c>
      <c r="C163" s="240">
        <v>410</v>
      </c>
      <c r="D163" s="233">
        <f t="shared" si="11"/>
        <v>0.11969111969111988</v>
      </c>
      <c r="E163" s="234">
        <f t="shared" si="10"/>
        <v>1.0179483779291848E-4</v>
      </c>
      <c r="F163" s="234">
        <f>SUM($E$9:E163)</f>
        <v>1.0892946335015931E-2</v>
      </c>
    </row>
    <row r="164" spans="2:11" x14ac:dyDescent="0.2">
      <c r="B164" s="239">
        <v>331</v>
      </c>
      <c r="C164" s="240">
        <v>414</v>
      </c>
      <c r="D164" s="233">
        <f t="shared" si="11"/>
        <v>0.12046332046332066</v>
      </c>
      <c r="E164" s="234">
        <f t="shared" si="10"/>
        <v>1.0278795816162988E-4</v>
      </c>
      <c r="F164" s="234">
        <f>SUM($E$9:E164)</f>
        <v>1.099573429317756E-2</v>
      </c>
    </row>
    <row r="165" spans="2:11" x14ac:dyDescent="0.2">
      <c r="B165" s="239">
        <v>1165</v>
      </c>
      <c r="C165" s="240">
        <v>414</v>
      </c>
      <c r="D165" s="233">
        <f t="shared" si="11"/>
        <v>0.12123552123552143</v>
      </c>
      <c r="E165" s="234">
        <f t="shared" si="10"/>
        <v>1.0278795816162988E-4</v>
      </c>
      <c r="F165" s="234">
        <f>SUM($E$9:E165)</f>
        <v>1.109852225133919E-2</v>
      </c>
    </row>
    <row r="166" spans="2:11" x14ac:dyDescent="0.2">
      <c r="B166" s="239">
        <v>981</v>
      </c>
      <c r="C166" s="240">
        <v>415</v>
      </c>
      <c r="D166" s="233">
        <f t="shared" si="11"/>
        <v>0.12200772200772221</v>
      </c>
      <c r="E166" s="234">
        <f t="shared" si="10"/>
        <v>1.0303623825380772E-4</v>
      </c>
      <c r="F166" s="234">
        <f>SUM($E$9:E166)</f>
        <v>1.1201558489592998E-2</v>
      </c>
    </row>
    <row r="167" spans="2:11" x14ac:dyDescent="0.2">
      <c r="B167" s="239">
        <v>1311</v>
      </c>
      <c r="C167" s="240">
        <v>416.66666666666669</v>
      </c>
      <c r="D167" s="233">
        <f t="shared" si="11"/>
        <v>0.12277992277992299</v>
      </c>
      <c r="E167" s="234">
        <f t="shared" si="10"/>
        <v>1.0345003840743748E-4</v>
      </c>
      <c r="F167" s="234">
        <f>SUM($E$9:E167)</f>
        <v>1.1305008528000435E-2</v>
      </c>
    </row>
    <row r="168" spans="2:11" x14ac:dyDescent="0.2">
      <c r="B168" s="242">
        <v>241</v>
      </c>
      <c r="C168" s="243">
        <v>420</v>
      </c>
      <c r="D168" s="233">
        <f t="shared" si="11"/>
        <v>0.12355212355212376</v>
      </c>
      <c r="E168" s="234">
        <f t="shared" si="10"/>
        <v>1.0427763871469697E-4</v>
      </c>
      <c r="F168" s="234">
        <f>SUM($E$9:E168)</f>
        <v>1.1409286166715132E-2</v>
      </c>
    </row>
    <row r="169" spans="2:11" x14ac:dyDescent="0.2">
      <c r="B169" s="242">
        <v>653</v>
      </c>
      <c r="C169" s="243">
        <v>420</v>
      </c>
      <c r="D169" s="233">
        <f t="shared" si="11"/>
        <v>0.12432432432432454</v>
      </c>
      <c r="E169" s="234">
        <f t="shared" si="10"/>
        <v>1.0427763871469697E-4</v>
      </c>
      <c r="F169" s="234">
        <f>SUM($E$9:E169)</f>
        <v>1.151356380542983E-2</v>
      </c>
    </row>
    <row r="170" spans="2:11" x14ac:dyDescent="0.2">
      <c r="B170" s="242">
        <v>881</v>
      </c>
      <c r="C170" s="243">
        <v>420</v>
      </c>
      <c r="D170" s="233">
        <f t="shared" si="11"/>
        <v>0.1250965250965253</v>
      </c>
      <c r="E170" s="234">
        <f t="shared" si="10"/>
        <v>1.0427763871469697E-4</v>
      </c>
      <c r="F170" s="234">
        <f>SUM($E$9:E170)</f>
        <v>1.1617841444144527E-2</v>
      </c>
    </row>
    <row r="171" spans="2:11" x14ac:dyDescent="0.2">
      <c r="B171" s="239">
        <v>1182</v>
      </c>
      <c r="C171" s="240">
        <v>420</v>
      </c>
      <c r="D171" s="233">
        <f t="shared" si="11"/>
        <v>0.12586872586872608</v>
      </c>
      <c r="E171" s="234">
        <f t="shared" si="10"/>
        <v>1.0427763871469697E-4</v>
      </c>
      <c r="F171" s="234">
        <f>SUM($E$9:E171)</f>
        <v>1.1722119082859224E-2</v>
      </c>
    </row>
    <row r="172" spans="2:11" x14ac:dyDescent="0.2">
      <c r="B172" s="242">
        <v>1627</v>
      </c>
      <c r="C172" s="243">
        <v>420</v>
      </c>
      <c r="D172" s="233">
        <f t="shared" si="11"/>
        <v>0.12664092664092685</v>
      </c>
      <c r="E172" s="234">
        <f t="shared" si="10"/>
        <v>1.0427763871469697E-4</v>
      </c>
      <c r="F172" s="234">
        <f>SUM($E$9:E172)</f>
        <v>1.1826396721573922E-2</v>
      </c>
    </row>
    <row r="173" spans="2:11" x14ac:dyDescent="0.2">
      <c r="B173" s="242">
        <v>947</v>
      </c>
      <c r="C173" s="243">
        <v>422.5</v>
      </c>
      <c r="D173" s="233">
        <f t="shared" si="11"/>
        <v>0.12741312741312763</v>
      </c>
      <c r="E173" s="234">
        <f t="shared" si="10"/>
        <v>1.048983389451416E-4</v>
      </c>
      <c r="F173" s="234">
        <f>SUM($E$9:E173)</f>
        <v>1.1931295060519063E-2</v>
      </c>
    </row>
    <row r="174" spans="2:11" x14ac:dyDescent="0.2">
      <c r="B174" s="239">
        <v>739</v>
      </c>
      <c r="C174" s="240">
        <v>427.5</v>
      </c>
      <c r="D174" s="233">
        <f t="shared" si="11"/>
        <v>0.12818532818532841</v>
      </c>
      <c r="E174" s="234">
        <f t="shared" si="10"/>
        <v>1.0613973940603085E-4</v>
      </c>
      <c r="F174" s="234">
        <f>SUM($E$9:E174)</f>
        <v>1.2037434799925095E-2</v>
      </c>
    </row>
    <row r="175" spans="2:11" x14ac:dyDescent="0.2">
      <c r="B175" s="239">
        <v>284</v>
      </c>
      <c r="C175" s="240">
        <v>430</v>
      </c>
      <c r="D175" s="233">
        <f t="shared" si="11"/>
        <v>0.12895752895752918</v>
      </c>
      <c r="E175" s="234">
        <f t="shared" si="10"/>
        <v>1.0676043963647547E-4</v>
      </c>
      <c r="F175" s="234">
        <f>SUM($E$9:E175)</f>
        <v>1.214419523956157E-2</v>
      </c>
    </row>
    <row r="176" spans="2:11" x14ac:dyDescent="0.2">
      <c r="B176" s="239">
        <v>499</v>
      </c>
      <c r="C176" s="240">
        <v>430</v>
      </c>
      <c r="D176" s="233">
        <f t="shared" si="11"/>
        <v>0.12972972972972996</v>
      </c>
      <c r="E176" s="234">
        <f t="shared" si="10"/>
        <v>1.0676043963647547E-4</v>
      </c>
      <c r="F176" s="234">
        <f>SUM($E$9:E176)</f>
        <v>1.2250955679198046E-2</v>
      </c>
    </row>
    <row r="177" spans="2:6" x14ac:dyDescent="0.2">
      <c r="B177" s="242">
        <v>615</v>
      </c>
      <c r="C177" s="243">
        <v>430</v>
      </c>
      <c r="D177" s="233">
        <f t="shared" si="11"/>
        <v>0.13050193050193074</v>
      </c>
      <c r="E177" s="234">
        <f t="shared" si="10"/>
        <v>1.0676043963647547E-4</v>
      </c>
      <c r="F177" s="234">
        <f>SUM($E$9:E177)</f>
        <v>1.2357716118834522E-2</v>
      </c>
    </row>
    <row r="178" spans="2:6" x14ac:dyDescent="0.2">
      <c r="B178" s="242">
        <v>897</v>
      </c>
      <c r="C178" s="243">
        <v>430</v>
      </c>
      <c r="D178" s="233">
        <f t="shared" si="11"/>
        <v>0.13127413127413151</v>
      </c>
      <c r="E178" s="234">
        <f t="shared" si="10"/>
        <v>1.0676043963647547E-4</v>
      </c>
      <c r="F178" s="234">
        <f>SUM($E$9:E178)</f>
        <v>1.2464476558470997E-2</v>
      </c>
    </row>
    <row r="179" spans="2:6" x14ac:dyDescent="0.2">
      <c r="B179" s="242">
        <v>1173</v>
      </c>
      <c r="C179" s="243">
        <v>430</v>
      </c>
      <c r="D179" s="233">
        <f t="shared" si="11"/>
        <v>0.13204633204633229</v>
      </c>
      <c r="E179" s="234">
        <f t="shared" si="10"/>
        <v>1.0676043963647547E-4</v>
      </c>
      <c r="F179" s="234">
        <f>SUM($E$9:E179)</f>
        <v>1.2571236998107473E-2</v>
      </c>
    </row>
    <row r="180" spans="2:6" x14ac:dyDescent="0.2">
      <c r="B180" s="239">
        <v>1406</v>
      </c>
      <c r="C180" s="240">
        <v>430</v>
      </c>
      <c r="D180" s="233">
        <f t="shared" si="11"/>
        <v>0.13281853281853306</v>
      </c>
      <c r="E180" s="234">
        <f t="shared" si="10"/>
        <v>1.0676043963647547E-4</v>
      </c>
      <c r="F180" s="234">
        <f>SUM($E$9:E180)</f>
        <v>1.2677997437743949E-2</v>
      </c>
    </row>
    <row r="181" spans="2:6" x14ac:dyDescent="0.2">
      <c r="B181" s="239">
        <v>2212</v>
      </c>
      <c r="C181" s="240">
        <v>430</v>
      </c>
      <c r="D181" s="233">
        <f t="shared" si="11"/>
        <v>0.13359073359073384</v>
      </c>
      <c r="E181" s="234">
        <f t="shared" si="10"/>
        <v>1.0676043963647547E-4</v>
      </c>
      <c r="F181" s="234">
        <f>SUM($E$9:E181)</f>
        <v>1.2784757877380424E-2</v>
      </c>
    </row>
    <row r="182" spans="2:6" x14ac:dyDescent="0.2">
      <c r="B182" s="239">
        <v>1285</v>
      </c>
      <c r="C182" s="240">
        <v>431.2</v>
      </c>
      <c r="D182" s="233">
        <f t="shared" si="11"/>
        <v>0.13436293436293462</v>
      </c>
      <c r="E182" s="234">
        <f t="shared" si="10"/>
        <v>1.0705837574708888E-4</v>
      </c>
      <c r="F182" s="234">
        <f>SUM($E$9:E182)</f>
        <v>1.2891816253127512E-2</v>
      </c>
    </row>
    <row r="183" spans="2:6" x14ac:dyDescent="0.2">
      <c r="B183" s="239">
        <v>1576</v>
      </c>
      <c r="C183" s="240">
        <v>432</v>
      </c>
      <c r="D183" s="233">
        <f t="shared" si="11"/>
        <v>0.13513513513513539</v>
      </c>
      <c r="E183" s="234">
        <f t="shared" si="10"/>
        <v>1.0725699982083118E-4</v>
      </c>
      <c r="F183" s="234">
        <f>SUM($E$9:E183)</f>
        <v>1.2999073252948343E-2</v>
      </c>
    </row>
    <row r="184" spans="2:6" x14ac:dyDescent="0.2">
      <c r="B184" s="242">
        <v>1427</v>
      </c>
      <c r="C184" s="243">
        <v>435</v>
      </c>
      <c r="D184" s="233">
        <f t="shared" si="11"/>
        <v>0.13590733590733617</v>
      </c>
      <c r="E184" s="234">
        <f t="shared" si="10"/>
        <v>1.0800184009736472E-4</v>
      </c>
      <c r="F184" s="234">
        <f>SUM($E$9:E184)</f>
        <v>1.3107075093045708E-2</v>
      </c>
    </row>
    <row r="185" spans="2:6" x14ac:dyDescent="0.2">
      <c r="B185" s="242">
        <v>213</v>
      </c>
      <c r="C185" s="243">
        <v>440</v>
      </c>
      <c r="D185" s="233">
        <f t="shared" si="11"/>
        <v>0.13667953667953694</v>
      </c>
      <c r="E185" s="234">
        <f t="shared" si="10"/>
        <v>1.0924324055825398E-4</v>
      </c>
      <c r="F185" s="234">
        <f>SUM($E$9:E185)</f>
        <v>1.3216318333603962E-2</v>
      </c>
    </row>
    <row r="186" spans="2:6" x14ac:dyDescent="0.2">
      <c r="B186" s="242">
        <v>768</v>
      </c>
      <c r="C186" s="243">
        <v>440</v>
      </c>
      <c r="D186" s="233">
        <f t="shared" si="11"/>
        <v>0.13745173745173772</v>
      </c>
      <c r="E186" s="234">
        <f t="shared" si="10"/>
        <v>1.0924324055825398E-4</v>
      </c>
      <c r="F186" s="234">
        <f>SUM($E$9:E186)</f>
        <v>1.3325561574162216E-2</v>
      </c>
    </row>
    <row r="187" spans="2:6" x14ac:dyDescent="0.2">
      <c r="B187" s="242">
        <v>959</v>
      </c>
      <c r="C187" s="243">
        <v>440</v>
      </c>
      <c r="D187" s="233">
        <f t="shared" si="11"/>
        <v>0.1382239382239385</v>
      </c>
      <c r="E187" s="234">
        <f t="shared" si="10"/>
        <v>1.0924324055825398E-4</v>
      </c>
      <c r="F187" s="234">
        <f>SUM($E$9:E187)</f>
        <v>1.343480481472047E-2</v>
      </c>
    </row>
    <row r="188" spans="2:6" x14ac:dyDescent="0.2">
      <c r="B188" s="242">
        <v>1449</v>
      </c>
      <c r="C188" s="243">
        <v>440</v>
      </c>
      <c r="D188" s="233">
        <f t="shared" si="11"/>
        <v>0.13899613899613927</v>
      </c>
      <c r="E188" s="234">
        <f t="shared" si="10"/>
        <v>1.0924324055825398E-4</v>
      </c>
      <c r="F188" s="234">
        <f>SUM($E$9:E188)</f>
        <v>1.3544048055278724E-2</v>
      </c>
    </row>
    <row r="189" spans="2:6" x14ac:dyDescent="0.2">
      <c r="B189" s="239">
        <v>2090</v>
      </c>
      <c r="C189" s="240">
        <v>440</v>
      </c>
      <c r="D189" s="233">
        <f t="shared" si="11"/>
        <v>0.13976833976834005</v>
      </c>
      <c r="E189" s="234">
        <f t="shared" si="10"/>
        <v>1.0924324055825398E-4</v>
      </c>
      <c r="F189" s="234">
        <f>SUM($E$9:E189)</f>
        <v>1.3653291295836978E-2</v>
      </c>
    </row>
    <row r="190" spans="2:6" x14ac:dyDescent="0.2">
      <c r="B190" s="239">
        <v>312</v>
      </c>
      <c r="C190" s="240">
        <v>443.75</v>
      </c>
      <c r="D190" s="233">
        <f t="shared" si="11"/>
        <v>0.14054054054054083</v>
      </c>
      <c r="E190" s="234">
        <f t="shared" si="10"/>
        <v>1.1017429090392091E-4</v>
      </c>
      <c r="F190" s="234">
        <f>SUM($E$9:E190)</f>
        <v>1.3763465586740898E-2</v>
      </c>
    </row>
    <row r="191" spans="2:6" x14ac:dyDescent="0.2">
      <c r="B191" s="239">
        <v>76</v>
      </c>
      <c r="C191" s="240">
        <v>450</v>
      </c>
      <c r="D191" s="233">
        <f t="shared" si="11"/>
        <v>0.1413127413127416</v>
      </c>
      <c r="E191" s="234">
        <f t="shared" si="10"/>
        <v>1.1172604148003247E-4</v>
      </c>
      <c r="F191" s="234">
        <f>SUM($E$9:E191)</f>
        <v>1.387519162822093E-2</v>
      </c>
    </row>
    <row r="192" spans="2:6" x14ac:dyDescent="0.2">
      <c r="B192" s="242">
        <v>110</v>
      </c>
      <c r="C192" s="243">
        <v>450</v>
      </c>
      <c r="D192" s="233">
        <f t="shared" si="11"/>
        <v>0.14208494208494238</v>
      </c>
      <c r="E192" s="234">
        <f t="shared" si="10"/>
        <v>1.1172604148003247E-4</v>
      </c>
      <c r="F192" s="234">
        <f>SUM($E$9:E192)</f>
        <v>1.3986917669700963E-2</v>
      </c>
    </row>
    <row r="193" spans="2:6" x14ac:dyDescent="0.2">
      <c r="B193" s="242">
        <v>136</v>
      </c>
      <c r="C193" s="243">
        <v>450</v>
      </c>
      <c r="D193" s="233">
        <f t="shared" si="11"/>
        <v>0.14285714285714315</v>
      </c>
      <c r="E193" s="234">
        <f t="shared" si="10"/>
        <v>1.1172604148003247E-4</v>
      </c>
      <c r="F193" s="234">
        <f>SUM($E$9:E193)</f>
        <v>1.4098643711180995E-2</v>
      </c>
    </row>
    <row r="194" spans="2:6" x14ac:dyDescent="0.2">
      <c r="B194" s="242">
        <v>266</v>
      </c>
      <c r="C194" s="243">
        <v>450</v>
      </c>
      <c r="D194" s="233">
        <f t="shared" si="11"/>
        <v>0.14362934362934393</v>
      </c>
      <c r="E194" s="234">
        <f t="shared" si="10"/>
        <v>1.1172604148003247E-4</v>
      </c>
      <c r="F194" s="234">
        <f>SUM($E$9:E194)</f>
        <v>1.4210369752661028E-2</v>
      </c>
    </row>
    <row r="195" spans="2:6" x14ac:dyDescent="0.2">
      <c r="B195" s="239">
        <v>287</v>
      </c>
      <c r="C195" s="240">
        <v>450</v>
      </c>
      <c r="D195" s="233">
        <f t="shared" si="11"/>
        <v>0.14440154440154471</v>
      </c>
      <c r="E195" s="234">
        <f t="shared" si="10"/>
        <v>1.1172604148003247E-4</v>
      </c>
      <c r="F195" s="234">
        <f>SUM($E$9:E195)</f>
        <v>1.432209579414106E-2</v>
      </c>
    </row>
    <row r="196" spans="2:6" x14ac:dyDescent="0.2">
      <c r="B196" s="242">
        <v>491</v>
      </c>
      <c r="C196" s="243">
        <v>450</v>
      </c>
      <c r="D196" s="233">
        <f t="shared" si="11"/>
        <v>0.14517374517374548</v>
      </c>
      <c r="E196" s="234">
        <f t="shared" si="10"/>
        <v>1.1172604148003247E-4</v>
      </c>
      <c r="F196" s="234">
        <f>SUM($E$9:E196)</f>
        <v>1.4433821835621093E-2</v>
      </c>
    </row>
    <row r="197" spans="2:6" x14ac:dyDescent="0.2">
      <c r="B197" s="242">
        <v>605</v>
      </c>
      <c r="C197" s="243">
        <v>450</v>
      </c>
      <c r="D197" s="233">
        <f t="shared" si="11"/>
        <v>0.14594594594594626</v>
      </c>
      <c r="E197" s="234">
        <f t="shared" si="10"/>
        <v>1.1172604148003247E-4</v>
      </c>
      <c r="F197" s="234">
        <f>SUM($E$9:E197)</f>
        <v>1.4545547877101125E-2</v>
      </c>
    </row>
    <row r="198" spans="2:6" x14ac:dyDescent="0.2">
      <c r="B198" s="239">
        <v>660</v>
      </c>
      <c r="C198" s="240">
        <v>450</v>
      </c>
      <c r="D198" s="233">
        <f t="shared" si="11"/>
        <v>0.14671814671814704</v>
      </c>
      <c r="E198" s="234">
        <f t="shared" si="10"/>
        <v>1.1172604148003247E-4</v>
      </c>
      <c r="F198" s="234">
        <f>SUM($E$9:E198)</f>
        <v>1.4657273918581157E-2</v>
      </c>
    </row>
    <row r="199" spans="2:6" x14ac:dyDescent="0.2">
      <c r="B199" s="242">
        <v>758</v>
      </c>
      <c r="C199" s="243">
        <v>450</v>
      </c>
      <c r="D199" s="233">
        <f t="shared" si="11"/>
        <v>0.14749034749034781</v>
      </c>
      <c r="E199" s="234">
        <f t="shared" si="10"/>
        <v>1.1172604148003247E-4</v>
      </c>
      <c r="F199" s="234">
        <f>SUM($E$9:E199)</f>
        <v>1.476899996006119E-2</v>
      </c>
    </row>
    <row r="200" spans="2:6" x14ac:dyDescent="0.2">
      <c r="B200" s="239">
        <v>783</v>
      </c>
      <c r="C200" s="240">
        <v>450</v>
      </c>
      <c r="D200" s="233">
        <f t="shared" si="11"/>
        <v>0.14826254826254859</v>
      </c>
      <c r="E200" s="234">
        <f t="shared" si="10"/>
        <v>1.1172604148003247E-4</v>
      </c>
      <c r="F200" s="234">
        <f>SUM($E$9:E200)</f>
        <v>1.4880726001541222E-2</v>
      </c>
    </row>
    <row r="201" spans="2:6" x14ac:dyDescent="0.2">
      <c r="B201" s="242">
        <v>806</v>
      </c>
      <c r="C201" s="243">
        <v>450</v>
      </c>
      <c r="D201" s="233">
        <f t="shared" si="11"/>
        <v>0.14903474903474936</v>
      </c>
      <c r="E201" s="234">
        <f t="shared" si="10"/>
        <v>1.1172604148003247E-4</v>
      </c>
      <c r="F201" s="234">
        <f>SUM($E$9:E201)</f>
        <v>1.4992452043021255E-2</v>
      </c>
    </row>
    <row r="202" spans="2:6" x14ac:dyDescent="0.2">
      <c r="B202" s="242">
        <v>821</v>
      </c>
      <c r="C202" s="243">
        <v>450</v>
      </c>
      <c r="D202" s="233">
        <f t="shared" si="11"/>
        <v>0.14980694980695014</v>
      </c>
      <c r="E202" s="234">
        <f t="shared" ref="E202:E265" si="12">C202/SUM(C:C)</f>
        <v>1.1172604148003247E-4</v>
      </c>
      <c r="F202" s="234">
        <f>SUM($E$9:E202)</f>
        <v>1.5104178084501287E-2</v>
      </c>
    </row>
    <row r="203" spans="2:6" x14ac:dyDescent="0.2">
      <c r="B203" s="242">
        <v>925</v>
      </c>
      <c r="C203" s="243">
        <v>450</v>
      </c>
      <c r="D203" s="233">
        <f t="shared" ref="D203:D266" si="13">D202+1/COUNT(C:C)</f>
        <v>0.15057915057915092</v>
      </c>
      <c r="E203" s="234">
        <f t="shared" si="12"/>
        <v>1.1172604148003247E-4</v>
      </c>
      <c r="F203" s="234">
        <f>SUM($E$9:E203)</f>
        <v>1.521590412598132E-2</v>
      </c>
    </row>
    <row r="204" spans="2:6" x14ac:dyDescent="0.2">
      <c r="B204" s="239">
        <v>1068</v>
      </c>
      <c r="C204" s="240">
        <v>450</v>
      </c>
      <c r="D204" s="233">
        <f t="shared" si="13"/>
        <v>0.15135135135135169</v>
      </c>
      <c r="E204" s="234">
        <f t="shared" si="12"/>
        <v>1.1172604148003247E-4</v>
      </c>
      <c r="F204" s="234">
        <f>SUM($E$9:E204)</f>
        <v>1.5327630167461352E-2</v>
      </c>
    </row>
    <row r="205" spans="2:6" x14ac:dyDescent="0.2">
      <c r="B205" s="242">
        <v>1071</v>
      </c>
      <c r="C205" s="243">
        <v>450</v>
      </c>
      <c r="D205" s="233">
        <f t="shared" si="13"/>
        <v>0.15212355212355247</v>
      </c>
      <c r="E205" s="234">
        <f t="shared" si="12"/>
        <v>1.1172604148003247E-4</v>
      </c>
      <c r="F205" s="234">
        <f>SUM($E$9:E205)</f>
        <v>1.5439356208941385E-2</v>
      </c>
    </row>
    <row r="206" spans="2:6" x14ac:dyDescent="0.2">
      <c r="B206" s="239">
        <v>1111</v>
      </c>
      <c r="C206" s="240">
        <v>450</v>
      </c>
      <c r="D206" s="233">
        <f t="shared" si="13"/>
        <v>0.15289575289575325</v>
      </c>
      <c r="E206" s="234">
        <f t="shared" si="12"/>
        <v>1.1172604148003247E-4</v>
      </c>
      <c r="F206" s="234">
        <f>SUM($E$9:E206)</f>
        <v>1.5551082250421417E-2</v>
      </c>
    </row>
    <row r="207" spans="2:6" x14ac:dyDescent="0.2">
      <c r="B207" s="242">
        <v>1241</v>
      </c>
      <c r="C207" s="243">
        <v>450</v>
      </c>
      <c r="D207" s="233">
        <f t="shared" si="13"/>
        <v>0.15366795366795402</v>
      </c>
      <c r="E207" s="234">
        <f t="shared" si="12"/>
        <v>1.1172604148003247E-4</v>
      </c>
      <c r="F207" s="234">
        <f>SUM($E$9:E207)</f>
        <v>1.5662808291901451E-2</v>
      </c>
    </row>
    <row r="208" spans="2:6" x14ac:dyDescent="0.2">
      <c r="B208" s="242">
        <v>1247</v>
      </c>
      <c r="C208" s="243">
        <v>450</v>
      </c>
      <c r="D208" s="233">
        <f t="shared" si="13"/>
        <v>0.1544401544401548</v>
      </c>
      <c r="E208" s="234">
        <f t="shared" si="12"/>
        <v>1.1172604148003247E-4</v>
      </c>
      <c r="F208" s="234">
        <f>SUM($E$9:E208)</f>
        <v>1.5774534333381485E-2</v>
      </c>
    </row>
    <row r="209" spans="2:6" x14ac:dyDescent="0.2">
      <c r="B209" s="242">
        <v>1500</v>
      </c>
      <c r="C209" s="243">
        <v>450</v>
      </c>
      <c r="D209" s="233">
        <f t="shared" si="13"/>
        <v>0.15521235521235557</v>
      </c>
      <c r="E209" s="234">
        <f t="shared" si="12"/>
        <v>1.1172604148003247E-4</v>
      </c>
      <c r="F209" s="234">
        <f>SUM($E$9:E209)</f>
        <v>1.588626037486152E-2</v>
      </c>
    </row>
    <row r="210" spans="2:6" x14ac:dyDescent="0.2">
      <c r="B210" s="239">
        <v>1540</v>
      </c>
      <c r="C210" s="240">
        <v>450</v>
      </c>
      <c r="D210" s="233">
        <f t="shared" si="13"/>
        <v>0.15598455598455635</v>
      </c>
      <c r="E210" s="234">
        <f t="shared" si="12"/>
        <v>1.1172604148003247E-4</v>
      </c>
      <c r="F210" s="234">
        <f>SUM($E$9:E210)</f>
        <v>1.5997986416341554E-2</v>
      </c>
    </row>
    <row r="211" spans="2:6" x14ac:dyDescent="0.2">
      <c r="B211" s="239">
        <v>1570</v>
      </c>
      <c r="C211" s="240">
        <v>450</v>
      </c>
      <c r="D211" s="233">
        <f t="shared" si="13"/>
        <v>0.15675675675675713</v>
      </c>
      <c r="E211" s="234">
        <f t="shared" si="12"/>
        <v>1.1172604148003247E-4</v>
      </c>
      <c r="F211" s="234">
        <f>SUM($E$9:E211)</f>
        <v>1.6109712457821588E-2</v>
      </c>
    </row>
    <row r="212" spans="2:6" x14ac:dyDescent="0.2">
      <c r="B212" s="239">
        <v>1578</v>
      </c>
      <c r="C212" s="240">
        <v>450</v>
      </c>
      <c r="D212" s="233">
        <f t="shared" si="13"/>
        <v>0.1575289575289579</v>
      </c>
      <c r="E212" s="234">
        <f t="shared" si="12"/>
        <v>1.1172604148003247E-4</v>
      </c>
      <c r="F212" s="234">
        <f>SUM($E$9:E212)</f>
        <v>1.6221438499301622E-2</v>
      </c>
    </row>
    <row r="213" spans="2:6" x14ac:dyDescent="0.2">
      <c r="B213" s="242">
        <v>1758</v>
      </c>
      <c r="C213" s="243">
        <v>450</v>
      </c>
      <c r="D213" s="233">
        <f t="shared" si="13"/>
        <v>0.15830115830115868</v>
      </c>
      <c r="E213" s="234">
        <f t="shared" si="12"/>
        <v>1.1172604148003247E-4</v>
      </c>
      <c r="F213" s="234">
        <f>SUM($E$9:E213)</f>
        <v>1.6333164540781656E-2</v>
      </c>
    </row>
    <row r="214" spans="2:6" x14ac:dyDescent="0.2">
      <c r="B214" s="239">
        <v>1861</v>
      </c>
      <c r="C214" s="240">
        <v>450</v>
      </c>
      <c r="D214" s="233">
        <f t="shared" si="13"/>
        <v>0.15907335907335945</v>
      </c>
      <c r="E214" s="234">
        <f t="shared" si="12"/>
        <v>1.1172604148003247E-4</v>
      </c>
      <c r="F214" s="234">
        <f>SUM($E$9:E214)</f>
        <v>1.644489058226169E-2</v>
      </c>
    </row>
    <row r="215" spans="2:6" x14ac:dyDescent="0.2">
      <c r="B215" s="239">
        <v>1935</v>
      </c>
      <c r="C215" s="240">
        <v>450</v>
      </c>
      <c r="D215" s="233">
        <f t="shared" si="13"/>
        <v>0.15984555984556023</v>
      </c>
      <c r="E215" s="234">
        <f t="shared" si="12"/>
        <v>1.1172604148003247E-4</v>
      </c>
      <c r="F215" s="234">
        <f>SUM($E$9:E215)</f>
        <v>1.6556616623741725E-2</v>
      </c>
    </row>
    <row r="216" spans="2:6" x14ac:dyDescent="0.2">
      <c r="B216" s="239">
        <v>1951</v>
      </c>
      <c r="C216" s="240">
        <v>450</v>
      </c>
      <c r="D216" s="233">
        <f t="shared" si="13"/>
        <v>0.16061776061776101</v>
      </c>
      <c r="E216" s="234">
        <f t="shared" si="12"/>
        <v>1.1172604148003247E-4</v>
      </c>
      <c r="F216" s="234">
        <f>SUM($E$9:E216)</f>
        <v>1.6668342665221759E-2</v>
      </c>
    </row>
    <row r="217" spans="2:6" x14ac:dyDescent="0.2">
      <c r="B217" s="239">
        <v>2057</v>
      </c>
      <c r="C217" s="240">
        <v>450</v>
      </c>
      <c r="D217" s="233">
        <f t="shared" si="13"/>
        <v>0.16138996138996178</v>
      </c>
      <c r="E217" s="234">
        <f t="shared" si="12"/>
        <v>1.1172604148003247E-4</v>
      </c>
      <c r="F217" s="234">
        <f>SUM($E$9:E217)</f>
        <v>1.6780068706701793E-2</v>
      </c>
    </row>
    <row r="218" spans="2:6" x14ac:dyDescent="0.2">
      <c r="B218" s="242">
        <v>2146</v>
      </c>
      <c r="C218" s="243">
        <v>450</v>
      </c>
      <c r="D218" s="233">
        <f t="shared" si="13"/>
        <v>0.16216216216216256</v>
      </c>
      <c r="E218" s="234">
        <f t="shared" si="12"/>
        <v>1.1172604148003247E-4</v>
      </c>
      <c r="F218" s="234">
        <f>SUM($E$9:E218)</f>
        <v>1.6891794748181827E-2</v>
      </c>
    </row>
    <row r="219" spans="2:6" x14ac:dyDescent="0.2">
      <c r="B219" s="242">
        <v>2285</v>
      </c>
      <c r="C219" s="243">
        <v>450</v>
      </c>
      <c r="D219" s="233">
        <f t="shared" si="13"/>
        <v>0.16293436293436334</v>
      </c>
      <c r="E219" s="234">
        <f t="shared" si="12"/>
        <v>1.1172604148003247E-4</v>
      </c>
      <c r="F219" s="234">
        <f>SUM($E$9:E219)</f>
        <v>1.7003520789661861E-2</v>
      </c>
    </row>
    <row r="220" spans="2:6" x14ac:dyDescent="0.2">
      <c r="B220" s="239">
        <v>215</v>
      </c>
      <c r="C220" s="240">
        <v>460</v>
      </c>
      <c r="D220" s="233">
        <f t="shared" si="13"/>
        <v>0.16370656370656411</v>
      </c>
      <c r="E220" s="234">
        <f t="shared" si="12"/>
        <v>1.1420884240181097E-4</v>
      </c>
      <c r="F220" s="234">
        <f>SUM($E$9:E220)</f>
        <v>1.7117729632063674E-2</v>
      </c>
    </row>
    <row r="221" spans="2:6" x14ac:dyDescent="0.2">
      <c r="B221" s="242">
        <v>270</v>
      </c>
      <c r="C221" s="243">
        <v>460</v>
      </c>
      <c r="D221" s="233">
        <f t="shared" si="13"/>
        <v>0.16447876447876489</v>
      </c>
      <c r="E221" s="234">
        <f t="shared" si="12"/>
        <v>1.1420884240181097E-4</v>
      </c>
      <c r="F221" s="234">
        <f>SUM($E$9:E221)</f>
        <v>1.7231938474465486E-2</v>
      </c>
    </row>
    <row r="222" spans="2:6" x14ac:dyDescent="0.2">
      <c r="B222" s="239">
        <v>492</v>
      </c>
      <c r="C222" s="240">
        <v>460</v>
      </c>
      <c r="D222" s="233">
        <f t="shared" si="13"/>
        <v>0.16525096525096566</v>
      </c>
      <c r="E222" s="234">
        <f t="shared" si="12"/>
        <v>1.1420884240181097E-4</v>
      </c>
      <c r="F222" s="234">
        <f>SUM($E$9:E222)</f>
        <v>1.7346147316867299E-2</v>
      </c>
    </row>
    <row r="223" spans="2:6" x14ac:dyDescent="0.2">
      <c r="B223" s="242">
        <v>515</v>
      </c>
      <c r="C223" s="243">
        <v>460</v>
      </c>
      <c r="D223" s="233">
        <f t="shared" si="13"/>
        <v>0.16602316602316644</v>
      </c>
      <c r="E223" s="234">
        <f t="shared" si="12"/>
        <v>1.1420884240181097E-4</v>
      </c>
      <c r="F223" s="234">
        <f>SUM($E$9:E223)</f>
        <v>1.7460356159269112E-2</v>
      </c>
    </row>
    <row r="224" spans="2:6" x14ac:dyDescent="0.2">
      <c r="B224" s="242">
        <v>750</v>
      </c>
      <c r="C224" s="243">
        <v>460</v>
      </c>
      <c r="D224" s="233">
        <f t="shared" si="13"/>
        <v>0.16679536679536722</v>
      </c>
      <c r="E224" s="234">
        <f t="shared" si="12"/>
        <v>1.1420884240181097E-4</v>
      </c>
      <c r="F224" s="234">
        <f>SUM($E$9:E224)</f>
        <v>1.7574565001670924E-2</v>
      </c>
    </row>
    <row r="225" spans="2:6" x14ac:dyDescent="0.2">
      <c r="B225" s="242">
        <v>842</v>
      </c>
      <c r="C225" s="243">
        <v>460</v>
      </c>
      <c r="D225" s="233">
        <f t="shared" si="13"/>
        <v>0.16756756756756799</v>
      </c>
      <c r="E225" s="234">
        <f t="shared" si="12"/>
        <v>1.1420884240181097E-4</v>
      </c>
      <c r="F225" s="234">
        <f>SUM($E$9:E225)</f>
        <v>1.7688773844072737E-2</v>
      </c>
    </row>
    <row r="226" spans="2:6" x14ac:dyDescent="0.2">
      <c r="B226" s="242">
        <v>157</v>
      </c>
      <c r="C226" s="243">
        <v>462.8</v>
      </c>
      <c r="D226" s="233">
        <f t="shared" si="13"/>
        <v>0.16833976833976877</v>
      </c>
      <c r="E226" s="234">
        <f t="shared" si="12"/>
        <v>1.1490402665990895E-4</v>
      </c>
      <c r="F226" s="234">
        <f>SUM($E$9:E226)</f>
        <v>1.7803677870732646E-2</v>
      </c>
    </row>
    <row r="227" spans="2:6" x14ac:dyDescent="0.2">
      <c r="B227" s="242">
        <v>484</v>
      </c>
      <c r="C227" s="243">
        <v>465</v>
      </c>
      <c r="D227" s="233">
        <f t="shared" si="13"/>
        <v>0.16911196911196955</v>
      </c>
      <c r="E227" s="234">
        <f t="shared" si="12"/>
        <v>1.1545024286270022E-4</v>
      </c>
      <c r="F227" s="234">
        <f>SUM($E$9:E227)</f>
        <v>1.7919128113595348E-2</v>
      </c>
    </row>
    <row r="228" spans="2:6" x14ac:dyDescent="0.2">
      <c r="B228" s="239">
        <v>1655</v>
      </c>
      <c r="C228" s="240">
        <v>465</v>
      </c>
      <c r="D228" s="233">
        <f t="shared" si="13"/>
        <v>0.16988416988417032</v>
      </c>
      <c r="E228" s="234">
        <f t="shared" si="12"/>
        <v>1.1545024286270022E-4</v>
      </c>
      <c r="F228" s="234">
        <f>SUM($E$9:E228)</f>
        <v>1.803457835645805E-2</v>
      </c>
    </row>
    <row r="229" spans="2:6" x14ac:dyDescent="0.2">
      <c r="B229" s="239">
        <v>1361</v>
      </c>
      <c r="C229" s="240">
        <v>466.7</v>
      </c>
      <c r="D229" s="233">
        <f t="shared" si="13"/>
        <v>0.1706563706563711</v>
      </c>
      <c r="E229" s="234">
        <f t="shared" si="12"/>
        <v>1.1587231901940256E-4</v>
      </c>
      <c r="F229" s="234">
        <f>SUM($E$9:E229)</f>
        <v>1.8150450675477454E-2</v>
      </c>
    </row>
    <row r="230" spans="2:6" x14ac:dyDescent="0.2">
      <c r="B230" s="239">
        <v>496</v>
      </c>
      <c r="C230" s="240">
        <v>470</v>
      </c>
      <c r="D230" s="233">
        <f t="shared" si="13"/>
        <v>0.17142857142857187</v>
      </c>
      <c r="E230" s="234">
        <f t="shared" si="12"/>
        <v>1.1669164332358947E-4</v>
      </c>
      <c r="F230" s="234">
        <f>SUM($E$9:E230)</f>
        <v>1.8267142318801045E-2</v>
      </c>
    </row>
    <row r="231" spans="2:6" x14ac:dyDescent="0.2">
      <c r="B231" s="242">
        <v>704</v>
      </c>
      <c r="C231" s="243">
        <v>470</v>
      </c>
      <c r="D231" s="233">
        <f t="shared" si="13"/>
        <v>0.17220077220077265</v>
      </c>
      <c r="E231" s="234">
        <f t="shared" si="12"/>
        <v>1.1669164332358947E-4</v>
      </c>
      <c r="F231" s="234">
        <f>SUM($E$9:E231)</f>
        <v>1.8383833962124636E-2</v>
      </c>
    </row>
    <row r="232" spans="2:6" x14ac:dyDescent="0.2">
      <c r="B232" s="239">
        <v>845</v>
      </c>
      <c r="C232" s="240">
        <v>470</v>
      </c>
      <c r="D232" s="233">
        <f t="shared" si="13"/>
        <v>0.17297297297297343</v>
      </c>
      <c r="E232" s="234">
        <f t="shared" si="12"/>
        <v>1.1669164332358947E-4</v>
      </c>
      <c r="F232" s="234">
        <f>SUM($E$9:E232)</f>
        <v>1.8500525605448227E-2</v>
      </c>
    </row>
    <row r="233" spans="2:6" x14ac:dyDescent="0.2">
      <c r="B233" s="239">
        <v>851</v>
      </c>
      <c r="C233" s="240">
        <v>470</v>
      </c>
      <c r="D233" s="233">
        <f t="shared" si="13"/>
        <v>0.1737451737451742</v>
      </c>
      <c r="E233" s="234">
        <f t="shared" si="12"/>
        <v>1.1669164332358947E-4</v>
      </c>
      <c r="F233" s="234">
        <f>SUM($E$9:E233)</f>
        <v>1.8617217248771818E-2</v>
      </c>
    </row>
    <row r="234" spans="2:6" x14ac:dyDescent="0.2">
      <c r="B234" s="239">
        <v>1021</v>
      </c>
      <c r="C234" s="240">
        <v>470</v>
      </c>
      <c r="D234" s="233">
        <f t="shared" si="13"/>
        <v>0.17451737451737498</v>
      </c>
      <c r="E234" s="234">
        <f t="shared" si="12"/>
        <v>1.1669164332358947E-4</v>
      </c>
      <c r="F234" s="234">
        <f>SUM($E$9:E234)</f>
        <v>1.8733908892095408E-2</v>
      </c>
    </row>
    <row r="235" spans="2:6" x14ac:dyDescent="0.2">
      <c r="B235" s="239">
        <v>1088</v>
      </c>
      <c r="C235" s="240">
        <v>470</v>
      </c>
      <c r="D235" s="233">
        <f t="shared" si="13"/>
        <v>0.17528957528957576</v>
      </c>
      <c r="E235" s="234">
        <f t="shared" si="12"/>
        <v>1.1669164332358947E-4</v>
      </c>
      <c r="F235" s="234">
        <f>SUM($E$9:E235)</f>
        <v>1.8850600535418999E-2</v>
      </c>
    </row>
    <row r="236" spans="2:6" x14ac:dyDescent="0.2">
      <c r="B236" s="239">
        <v>1718</v>
      </c>
      <c r="C236" s="240">
        <v>470</v>
      </c>
      <c r="D236" s="233">
        <f t="shared" si="13"/>
        <v>0.17606177606177653</v>
      </c>
      <c r="E236" s="234">
        <f t="shared" si="12"/>
        <v>1.1669164332358947E-4</v>
      </c>
      <c r="F236" s="234">
        <f>SUM($E$9:E236)</f>
        <v>1.896729217874259E-2</v>
      </c>
    </row>
    <row r="237" spans="2:6" x14ac:dyDescent="0.2">
      <c r="B237" s="239">
        <v>729</v>
      </c>
      <c r="C237" s="240">
        <v>475</v>
      </c>
      <c r="D237" s="233">
        <f t="shared" si="13"/>
        <v>0.17683397683397731</v>
      </c>
      <c r="E237" s="234">
        <f t="shared" si="12"/>
        <v>1.1793304378447873E-4</v>
      </c>
      <c r="F237" s="234">
        <f>SUM($E$9:E237)</f>
        <v>1.908522522252707E-2</v>
      </c>
    </row>
    <row r="238" spans="2:6" x14ac:dyDescent="0.2">
      <c r="B238" s="242">
        <v>130</v>
      </c>
      <c r="C238" s="243">
        <v>477</v>
      </c>
      <c r="D238" s="233">
        <f t="shared" si="13"/>
        <v>0.17760617760617808</v>
      </c>
      <c r="E238" s="234">
        <f t="shared" si="12"/>
        <v>1.1842960396883442E-4</v>
      </c>
      <c r="F238" s="234">
        <f>SUM($E$9:E238)</f>
        <v>1.9203654826495904E-2</v>
      </c>
    </row>
    <row r="239" spans="2:6" x14ac:dyDescent="0.2">
      <c r="B239" s="239">
        <v>190</v>
      </c>
      <c r="C239" s="240">
        <v>480</v>
      </c>
      <c r="D239" s="233">
        <f t="shared" si="13"/>
        <v>0.17837837837837886</v>
      </c>
      <c r="E239" s="234">
        <f t="shared" si="12"/>
        <v>1.1917444424536797E-4</v>
      </c>
      <c r="F239" s="234">
        <f>SUM($E$9:E239)</f>
        <v>1.9322829270741273E-2</v>
      </c>
    </row>
    <row r="240" spans="2:6" x14ac:dyDescent="0.2">
      <c r="B240" s="242">
        <v>497</v>
      </c>
      <c r="C240" s="243">
        <v>480</v>
      </c>
      <c r="D240" s="233">
        <f t="shared" si="13"/>
        <v>0.17915057915057964</v>
      </c>
      <c r="E240" s="234">
        <f t="shared" si="12"/>
        <v>1.1917444424536797E-4</v>
      </c>
      <c r="F240" s="234">
        <f>SUM($E$9:E240)</f>
        <v>1.9442003714986642E-2</v>
      </c>
    </row>
    <row r="241" spans="2:6" x14ac:dyDescent="0.2">
      <c r="B241" s="239">
        <v>535</v>
      </c>
      <c r="C241" s="240">
        <v>480</v>
      </c>
      <c r="D241" s="233">
        <f t="shared" si="13"/>
        <v>0.17992277992278041</v>
      </c>
      <c r="E241" s="234">
        <f t="shared" si="12"/>
        <v>1.1917444424536797E-4</v>
      </c>
      <c r="F241" s="234">
        <f>SUM($E$9:E241)</f>
        <v>1.9561178159232012E-2</v>
      </c>
    </row>
    <row r="242" spans="2:6" x14ac:dyDescent="0.2">
      <c r="B242" s="242">
        <v>538</v>
      </c>
      <c r="C242" s="243">
        <v>480</v>
      </c>
      <c r="D242" s="233">
        <f t="shared" si="13"/>
        <v>0.18069498069498119</v>
      </c>
      <c r="E242" s="234">
        <f t="shared" si="12"/>
        <v>1.1917444424536797E-4</v>
      </c>
      <c r="F242" s="234">
        <f>SUM($E$9:E242)</f>
        <v>1.9680352603477381E-2</v>
      </c>
    </row>
    <row r="243" spans="2:6" x14ac:dyDescent="0.2">
      <c r="B243" s="239">
        <v>655</v>
      </c>
      <c r="C243" s="240">
        <v>480</v>
      </c>
      <c r="D243" s="233">
        <f t="shared" si="13"/>
        <v>0.18146718146718196</v>
      </c>
      <c r="E243" s="234">
        <f t="shared" si="12"/>
        <v>1.1917444424536797E-4</v>
      </c>
      <c r="F243" s="234">
        <f>SUM($E$9:E243)</f>
        <v>1.979952704772275E-2</v>
      </c>
    </row>
    <row r="244" spans="2:6" x14ac:dyDescent="0.2">
      <c r="B244" s="239">
        <v>697</v>
      </c>
      <c r="C244" s="240">
        <v>480</v>
      </c>
      <c r="D244" s="233">
        <f t="shared" si="13"/>
        <v>0.18223938223938274</v>
      </c>
      <c r="E244" s="234">
        <f t="shared" si="12"/>
        <v>1.1917444424536797E-4</v>
      </c>
      <c r="F244" s="234">
        <f>SUM($E$9:E244)</f>
        <v>1.9918701491968119E-2</v>
      </c>
    </row>
    <row r="245" spans="2:6" x14ac:dyDescent="0.2">
      <c r="B245" s="239">
        <v>1292</v>
      </c>
      <c r="C245" s="240">
        <v>480</v>
      </c>
      <c r="D245" s="233">
        <f t="shared" si="13"/>
        <v>0.18301158301158352</v>
      </c>
      <c r="E245" s="234">
        <f t="shared" si="12"/>
        <v>1.1917444424536797E-4</v>
      </c>
      <c r="F245" s="234">
        <f>SUM($E$9:E245)</f>
        <v>2.0037875936213489E-2</v>
      </c>
    </row>
    <row r="246" spans="2:6" x14ac:dyDescent="0.2">
      <c r="B246" s="242">
        <v>1151</v>
      </c>
      <c r="C246" s="243">
        <v>481.06200000000001</v>
      </c>
      <c r="D246" s="233">
        <f t="shared" si="13"/>
        <v>0.18378378378378429</v>
      </c>
      <c r="E246" s="234">
        <f t="shared" si="12"/>
        <v>1.1943811770326085E-4</v>
      </c>
      <c r="F246" s="234">
        <f>SUM($E$9:E246)</f>
        <v>2.0157314053916749E-2</v>
      </c>
    </row>
    <row r="247" spans="2:6" x14ac:dyDescent="0.2">
      <c r="B247" s="242">
        <v>946</v>
      </c>
      <c r="C247" s="243">
        <v>483.33333333333331</v>
      </c>
      <c r="D247" s="233">
        <f t="shared" si="13"/>
        <v>0.18455598455598507</v>
      </c>
      <c r="E247" s="234">
        <f t="shared" si="12"/>
        <v>1.2000204455262746E-4</v>
      </c>
      <c r="F247" s="234">
        <f>SUM($E$9:E247)</f>
        <v>2.0277316098469375E-2</v>
      </c>
    </row>
    <row r="248" spans="2:6" x14ac:dyDescent="0.2">
      <c r="B248" s="239">
        <v>1988</v>
      </c>
      <c r="C248" s="240">
        <v>485</v>
      </c>
      <c r="D248" s="233">
        <f t="shared" si="13"/>
        <v>0.18532818532818585</v>
      </c>
      <c r="E248" s="234">
        <f t="shared" si="12"/>
        <v>1.2041584470625722E-4</v>
      </c>
      <c r="F248" s="234">
        <f>SUM($E$9:E248)</f>
        <v>2.0397731943175634E-2</v>
      </c>
    </row>
    <row r="249" spans="2:6" x14ac:dyDescent="0.2">
      <c r="B249" s="242">
        <v>2290</v>
      </c>
      <c r="C249" s="243">
        <v>485</v>
      </c>
      <c r="D249" s="233">
        <f t="shared" si="13"/>
        <v>0.18610038610038662</v>
      </c>
      <c r="E249" s="234">
        <f t="shared" si="12"/>
        <v>1.2041584470625722E-4</v>
      </c>
      <c r="F249" s="234">
        <f>SUM($E$9:E249)</f>
        <v>2.0518147787881892E-2</v>
      </c>
    </row>
    <row r="250" spans="2:6" x14ac:dyDescent="0.2">
      <c r="B250" s="242">
        <v>12</v>
      </c>
      <c r="C250" s="243">
        <v>490</v>
      </c>
      <c r="D250" s="233">
        <f t="shared" si="13"/>
        <v>0.1868725868725874</v>
      </c>
      <c r="E250" s="234">
        <f t="shared" si="12"/>
        <v>1.2165724516714646E-4</v>
      </c>
      <c r="F250" s="234">
        <f>SUM($E$9:E250)</f>
        <v>2.063980503304904E-2</v>
      </c>
    </row>
    <row r="251" spans="2:6" x14ac:dyDescent="0.2">
      <c r="B251" s="239">
        <v>1110</v>
      </c>
      <c r="C251" s="240">
        <v>490</v>
      </c>
      <c r="D251" s="233">
        <f t="shared" si="13"/>
        <v>0.18764478764478817</v>
      </c>
      <c r="E251" s="234">
        <f t="shared" si="12"/>
        <v>1.2165724516714646E-4</v>
      </c>
      <c r="F251" s="234">
        <f>SUM($E$9:E251)</f>
        <v>2.0761462278216188E-2</v>
      </c>
    </row>
    <row r="252" spans="2:6" x14ac:dyDescent="0.2">
      <c r="B252" s="242">
        <v>1305</v>
      </c>
      <c r="C252" s="243">
        <v>490</v>
      </c>
      <c r="D252" s="233">
        <f t="shared" si="13"/>
        <v>0.18841698841698895</v>
      </c>
      <c r="E252" s="234">
        <f t="shared" si="12"/>
        <v>1.2165724516714646E-4</v>
      </c>
      <c r="F252" s="234">
        <f>SUM($E$9:E252)</f>
        <v>2.0883119523383335E-2</v>
      </c>
    </row>
    <row r="253" spans="2:6" x14ac:dyDescent="0.2">
      <c r="B253" s="239">
        <v>2030</v>
      </c>
      <c r="C253" s="240">
        <v>490</v>
      </c>
      <c r="D253" s="233">
        <f t="shared" si="13"/>
        <v>0.18918918918918973</v>
      </c>
      <c r="E253" s="234">
        <f t="shared" si="12"/>
        <v>1.2165724516714646E-4</v>
      </c>
      <c r="F253" s="234">
        <f>SUM($E$9:E253)</f>
        <v>2.1004776768550483E-2</v>
      </c>
    </row>
    <row r="254" spans="2:6" x14ac:dyDescent="0.2">
      <c r="B254" s="242">
        <v>966</v>
      </c>
      <c r="C254" s="243">
        <v>505</v>
      </c>
      <c r="D254" s="233">
        <f t="shared" si="13"/>
        <v>0.1899613899613905</v>
      </c>
      <c r="E254" s="234">
        <f t="shared" si="12"/>
        <v>1.2538144654981423E-4</v>
      </c>
      <c r="F254" s="234">
        <f>SUM($E$9:E254)</f>
        <v>2.1130158215100298E-2</v>
      </c>
    </row>
    <row r="255" spans="2:6" x14ac:dyDescent="0.2">
      <c r="B255" s="242">
        <v>289</v>
      </c>
      <c r="C255" s="243">
        <v>508.8</v>
      </c>
      <c r="D255" s="233">
        <f t="shared" si="13"/>
        <v>0.19073359073359128</v>
      </c>
      <c r="E255" s="234">
        <f t="shared" si="12"/>
        <v>1.2632491090009006E-4</v>
      </c>
      <c r="F255" s="234">
        <f>SUM($E$9:E255)</f>
        <v>2.1256483126000387E-2</v>
      </c>
    </row>
    <row r="256" spans="2:6" x14ac:dyDescent="0.2">
      <c r="B256" s="242">
        <v>498</v>
      </c>
      <c r="C256" s="243">
        <v>510</v>
      </c>
      <c r="D256" s="233">
        <f t="shared" si="13"/>
        <v>0.19150579150579206</v>
      </c>
      <c r="E256" s="234">
        <f t="shared" si="12"/>
        <v>1.2662284701070347E-4</v>
      </c>
      <c r="F256" s="234">
        <f>SUM($E$9:E256)</f>
        <v>2.1383105973011091E-2</v>
      </c>
    </row>
    <row r="257" spans="2:6" x14ac:dyDescent="0.2">
      <c r="B257" s="239">
        <v>505</v>
      </c>
      <c r="C257" s="240">
        <v>510</v>
      </c>
      <c r="D257" s="233">
        <f t="shared" si="13"/>
        <v>0.19227799227799283</v>
      </c>
      <c r="E257" s="234">
        <f t="shared" si="12"/>
        <v>1.2662284701070347E-4</v>
      </c>
      <c r="F257" s="234">
        <f>SUM($E$9:E257)</f>
        <v>2.1509728820021796E-2</v>
      </c>
    </row>
    <row r="258" spans="2:6" x14ac:dyDescent="0.2">
      <c r="B258" s="242">
        <v>1004</v>
      </c>
      <c r="C258" s="243">
        <v>510</v>
      </c>
      <c r="D258" s="233">
        <f t="shared" si="13"/>
        <v>0.19305019305019361</v>
      </c>
      <c r="E258" s="234">
        <f t="shared" si="12"/>
        <v>1.2662284701070347E-4</v>
      </c>
      <c r="F258" s="234">
        <f>SUM($E$9:E258)</f>
        <v>2.16363516670325E-2</v>
      </c>
    </row>
    <row r="259" spans="2:6" x14ac:dyDescent="0.2">
      <c r="B259" s="239">
        <v>1015</v>
      </c>
      <c r="C259" s="240">
        <v>510</v>
      </c>
      <c r="D259" s="233">
        <f t="shared" si="13"/>
        <v>0.19382239382239438</v>
      </c>
      <c r="E259" s="234">
        <f t="shared" si="12"/>
        <v>1.2662284701070347E-4</v>
      </c>
      <c r="F259" s="234">
        <f>SUM($E$9:E259)</f>
        <v>2.1762974514043205E-2</v>
      </c>
    </row>
    <row r="260" spans="2:6" x14ac:dyDescent="0.2">
      <c r="B260" s="242">
        <v>939</v>
      </c>
      <c r="C260" s="243">
        <v>516</v>
      </c>
      <c r="D260" s="233">
        <f t="shared" si="13"/>
        <v>0.19459459459459516</v>
      </c>
      <c r="E260" s="234">
        <f t="shared" si="12"/>
        <v>1.2811252756377058E-4</v>
      </c>
      <c r="F260" s="234">
        <f>SUM($E$9:E260)</f>
        <v>2.1891087041606975E-2</v>
      </c>
    </row>
    <row r="261" spans="2:6" x14ac:dyDescent="0.2">
      <c r="B261" s="242">
        <v>927</v>
      </c>
      <c r="C261" s="243">
        <v>516.66666666666674</v>
      </c>
      <c r="D261" s="233">
        <f t="shared" si="13"/>
        <v>0.19536679536679594</v>
      </c>
      <c r="E261" s="234">
        <f t="shared" si="12"/>
        <v>1.2827804762522249E-4</v>
      </c>
      <c r="F261" s="234">
        <f>SUM($E$9:E261)</f>
        <v>2.2019365089232197E-2</v>
      </c>
    </row>
    <row r="262" spans="2:6" x14ac:dyDescent="0.2">
      <c r="B262" s="239">
        <v>1334</v>
      </c>
      <c r="C262" s="240">
        <v>518</v>
      </c>
      <c r="D262" s="233">
        <f t="shared" si="13"/>
        <v>0.19613899613899671</v>
      </c>
      <c r="E262" s="234">
        <f t="shared" si="12"/>
        <v>1.2860908774812627E-4</v>
      </c>
      <c r="F262" s="234">
        <f>SUM($E$9:E262)</f>
        <v>2.2147974176980324E-2</v>
      </c>
    </row>
    <row r="263" spans="2:6" x14ac:dyDescent="0.2">
      <c r="B263" s="239">
        <v>709</v>
      </c>
      <c r="C263" s="240">
        <v>520</v>
      </c>
      <c r="D263" s="233">
        <f t="shared" si="13"/>
        <v>0.19691119691119749</v>
      </c>
      <c r="E263" s="234">
        <f t="shared" si="12"/>
        <v>1.2910564793248196E-4</v>
      </c>
      <c r="F263" s="234">
        <f>SUM($E$9:E263)</f>
        <v>2.2277079824912806E-2</v>
      </c>
    </row>
    <row r="264" spans="2:6" x14ac:dyDescent="0.2">
      <c r="B264" s="239">
        <v>1040</v>
      </c>
      <c r="C264" s="240">
        <v>520</v>
      </c>
      <c r="D264" s="233">
        <f t="shared" si="13"/>
        <v>0.19768339768339827</v>
      </c>
      <c r="E264" s="234">
        <f t="shared" si="12"/>
        <v>1.2910564793248196E-4</v>
      </c>
      <c r="F264" s="234">
        <f>SUM($E$9:E264)</f>
        <v>2.2406185472845289E-2</v>
      </c>
    </row>
    <row r="265" spans="2:6" x14ac:dyDescent="0.2">
      <c r="B265" s="239">
        <v>1346</v>
      </c>
      <c r="C265" s="240">
        <v>520</v>
      </c>
      <c r="D265" s="233">
        <f t="shared" si="13"/>
        <v>0.19845559845559904</v>
      </c>
      <c r="E265" s="234">
        <f t="shared" si="12"/>
        <v>1.2910564793248196E-4</v>
      </c>
      <c r="F265" s="234">
        <f>SUM($E$9:E265)</f>
        <v>2.2535291120777772E-2</v>
      </c>
    </row>
    <row r="266" spans="2:6" x14ac:dyDescent="0.2">
      <c r="B266" s="242">
        <v>2141</v>
      </c>
      <c r="C266" s="243">
        <v>520</v>
      </c>
      <c r="D266" s="233">
        <f t="shared" si="13"/>
        <v>0.19922779922779982</v>
      </c>
      <c r="E266" s="234">
        <f t="shared" ref="E266:E329" si="14">C266/SUM(C:C)</f>
        <v>1.2910564793248196E-4</v>
      </c>
      <c r="F266" s="234">
        <f>SUM($E$9:E266)</f>
        <v>2.2664396768710255E-2</v>
      </c>
    </row>
    <row r="267" spans="2:6" x14ac:dyDescent="0.2">
      <c r="B267" s="242">
        <v>2293</v>
      </c>
      <c r="C267" s="243">
        <v>520</v>
      </c>
      <c r="D267" s="233">
        <f t="shared" ref="D267:D330" si="15">D266+1/COUNT(C:C)</f>
        <v>0.20000000000000059</v>
      </c>
      <c r="E267" s="234">
        <f t="shared" si="14"/>
        <v>1.2910564793248196E-4</v>
      </c>
      <c r="F267" s="234">
        <f>SUM($E$9:E267)</f>
        <v>2.2793502416642738E-2</v>
      </c>
    </row>
    <row r="268" spans="2:6" x14ac:dyDescent="0.2">
      <c r="B268" s="239">
        <v>117</v>
      </c>
      <c r="C268" s="240">
        <v>526.31600000000003</v>
      </c>
      <c r="D268" s="233">
        <f t="shared" si="15"/>
        <v>0.20077220077220137</v>
      </c>
      <c r="E268" s="234">
        <f t="shared" si="14"/>
        <v>1.3067378499467727E-4</v>
      </c>
      <c r="F268" s="234">
        <f>SUM($E$9:E268)</f>
        <v>2.2924176201637416E-2</v>
      </c>
    </row>
    <row r="269" spans="2:6" x14ac:dyDescent="0.2">
      <c r="B269" s="239">
        <v>16</v>
      </c>
      <c r="C269" s="240">
        <v>530</v>
      </c>
      <c r="D269" s="233">
        <f t="shared" si="15"/>
        <v>0.20154440154440215</v>
      </c>
      <c r="E269" s="234">
        <f t="shared" si="14"/>
        <v>1.3158844885426046E-4</v>
      </c>
      <c r="F269" s="234">
        <f>SUM($E$9:E269)</f>
        <v>2.3055764650491677E-2</v>
      </c>
    </row>
    <row r="270" spans="2:6" x14ac:dyDescent="0.2">
      <c r="B270" s="242">
        <v>646</v>
      </c>
      <c r="C270" s="243">
        <v>530</v>
      </c>
      <c r="D270" s="233">
        <f t="shared" si="15"/>
        <v>0.20231660231660292</v>
      </c>
      <c r="E270" s="234">
        <f t="shared" si="14"/>
        <v>1.3158844885426046E-4</v>
      </c>
      <c r="F270" s="234">
        <f>SUM($E$9:E270)</f>
        <v>2.3187353099345939E-2</v>
      </c>
    </row>
    <row r="271" spans="2:6" x14ac:dyDescent="0.2">
      <c r="B271" s="242">
        <v>782</v>
      </c>
      <c r="C271" s="243">
        <v>530</v>
      </c>
      <c r="D271" s="233">
        <f t="shared" si="15"/>
        <v>0.2030888030888037</v>
      </c>
      <c r="E271" s="234">
        <f t="shared" si="14"/>
        <v>1.3158844885426046E-4</v>
      </c>
      <c r="F271" s="234">
        <f>SUM($E$9:E271)</f>
        <v>2.33189415482002E-2</v>
      </c>
    </row>
    <row r="272" spans="2:6" x14ac:dyDescent="0.2">
      <c r="B272" s="239">
        <v>1530</v>
      </c>
      <c r="C272" s="240">
        <v>530</v>
      </c>
      <c r="D272" s="233">
        <f t="shared" si="15"/>
        <v>0.20386100386100448</v>
      </c>
      <c r="E272" s="234">
        <f t="shared" si="14"/>
        <v>1.3158844885426046E-4</v>
      </c>
      <c r="F272" s="234">
        <f>SUM($E$9:E272)</f>
        <v>2.3450529997054461E-2</v>
      </c>
    </row>
    <row r="273" spans="2:6" x14ac:dyDescent="0.2">
      <c r="B273" s="239">
        <v>1505</v>
      </c>
      <c r="C273" s="240">
        <v>538.5</v>
      </c>
      <c r="D273" s="233">
        <f t="shared" si="15"/>
        <v>0.20463320463320525</v>
      </c>
      <c r="E273" s="234">
        <f t="shared" si="14"/>
        <v>1.3369882963777218E-4</v>
      </c>
      <c r="F273" s="234">
        <f>SUM($E$9:E273)</f>
        <v>2.3584228826692234E-2</v>
      </c>
    </row>
    <row r="274" spans="2:6" x14ac:dyDescent="0.2">
      <c r="B274" s="239">
        <v>211</v>
      </c>
      <c r="C274" s="240">
        <v>540</v>
      </c>
      <c r="D274" s="233">
        <f t="shared" si="15"/>
        <v>0.20540540540540603</v>
      </c>
      <c r="E274" s="234">
        <f t="shared" si="14"/>
        <v>1.3407124977603897E-4</v>
      </c>
      <c r="F274" s="234">
        <f>SUM($E$9:E274)</f>
        <v>2.3718300076468274E-2</v>
      </c>
    </row>
    <row r="275" spans="2:6" x14ac:dyDescent="0.2">
      <c r="B275" s="242">
        <v>1126</v>
      </c>
      <c r="C275" s="243">
        <v>540</v>
      </c>
      <c r="D275" s="233">
        <f t="shared" si="15"/>
        <v>0.2061776061776068</v>
      </c>
      <c r="E275" s="234">
        <f t="shared" si="14"/>
        <v>1.3407124977603897E-4</v>
      </c>
      <c r="F275" s="234">
        <f>SUM($E$9:E275)</f>
        <v>2.3852371326244313E-2</v>
      </c>
    </row>
    <row r="276" spans="2:6" x14ac:dyDescent="0.2">
      <c r="B276" s="242">
        <v>2014</v>
      </c>
      <c r="C276" s="243">
        <v>540</v>
      </c>
      <c r="D276" s="233">
        <f t="shared" si="15"/>
        <v>0.20694980694980758</v>
      </c>
      <c r="E276" s="234">
        <f t="shared" si="14"/>
        <v>1.3407124977603897E-4</v>
      </c>
      <c r="F276" s="234">
        <f>SUM($E$9:E276)</f>
        <v>2.3986442576020353E-2</v>
      </c>
    </row>
    <row r="277" spans="2:6" x14ac:dyDescent="0.2">
      <c r="B277" s="239">
        <v>58</v>
      </c>
      <c r="C277" s="240">
        <v>541.35</v>
      </c>
      <c r="D277" s="233">
        <f t="shared" si="15"/>
        <v>0.20772200772200836</v>
      </c>
      <c r="E277" s="234">
        <f t="shared" si="14"/>
        <v>1.3440642790047907E-4</v>
      </c>
      <c r="F277" s="234">
        <f>SUM($E$9:E277)</f>
        <v>2.4120849003920832E-2</v>
      </c>
    </row>
    <row r="278" spans="2:6" x14ac:dyDescent="0.2">
      <c r="B278" s="239">
        <v>675</v>
      </c>
      <c r="C278" s="240">
        <v>542</v>
      </c>
      <c r="D278" s="233">
        <f t="shared" si="15"/>
        <v>0.20849420849420913</v>
      </c>
      <c r="E278" s="234">
        <f t="shared" si="14"/>
        <v>1.3456780996039467E-4</v>
      </c>
      <c r="F278" s="234">
        <f>SUM($E$9:E278)</f>
        <v>2.4255416813881228E-2</v>
      </c>
    </row>
    <row r="279" spans="2:6" x14ac:dyDescent="0.2">
      <c r="B279" s="239">
        <v>1497</v>
      </c>
      <c r="C279" s="240">
        <v>542</v>
      </c>
      <c r="D279" s="233">
        <f t="shared" si="15"/>
        <v>0.20926640926640991</v>
      </c>
      <c r="E279" s="234">
        <f t="shared" si="14"/>
        <v>1.3456780996039467E-4</v>
      </c>
      <c r="F279" s="234">
        <f>SUM($E$9:E279)</f>
        <v>2.4389984623841624E-2</v>
      </c>
    </row>
    <row r="280" spans="2:6" x14ac:dyDescent="0.2">
      <c r="B280" s="239">
        <v>64</v>
      </c>
      <c r="C280" s="240">
        <v>550</v>
      </c>
      <c r="D280" s="233">
        <f t="shared" si="15"/>
        <v>0.21003861003861068</v>
      </c>
      <c r="E280" s="234">
        <f t="shared" si="14"/>
        <v>1.3655405069781747E-4</v>
      </c>
      <c r="F280" s="234">
        <f>SUM($E$9:E280)</f>
        <v>2.4526538674539442E-2</v>
      </c>
    </row>
    <row r="281" spans="2:6" x14ac:dyDescent="0.2">
      <c r="B281" s="242">
        <v>100</v>
      </c>
      <c r="C281" s="243">
        <v>550</v>
      </c>
      <c r="D281" s="233">
        <f t="shared" si="15"/>
        <v>0.21081081081081146</v>
      </c>
      <c r="E281" s="234">
        <f t="shared" si="14"/>
        <v>1.3655405069781747E-4</v>
      </c>
      <c r="F281" s="234">
        <f>SUM($E$9:E281)</f>
        <v>2.466309272523726E-2</v>
      </c>
    </row>
    <row r="282" spans="2:6" x14ac:dyDescent="0.2">
      <c r="B282" s="242">
        <v>124</v>
      </c>
      <c r="C282" s="243">
        <v>550</v>
      </c>
      <c r="D282" s="233">
        <f t="shared" si="15"/>
        <v>0.21158301158301224</v>
      </c>
      <c r="E282" s="234">
        <f t="shared" si="14"/>
        <v>1.3655405069781747E-4</v>
      </c>
      <c r="F282" s="234">
        <f>SUM($E$9:E282)</f>
        <v>2.4799646775935078E-2</v>
      </c>
    </row>
    <row r="283" spans="2:6" x14ac:dyDescent="0.2">
      <c r="B283" s="239">
        <v>214</v>
      </c>
      <c r="C283" s="240">
        <v>550</v>
      </c>
      <c r="D283" s="233">
        <f t="shared" si="15"/>
        <v>0.21235521235521301</v>
      </c>
      <c r="E283" s="234">
        <f t="shared" si="14"/>
        <v>1.3655405069781747E-4</v>
      </c>
      <c r="F283" s="234">
        <f>SUM($E$9:E283)</f>
        <v>2.4936200826632896E-2</v>
      </c>
    </row>
    <row r="284" spans="2:6" x14ac:dyDescent="0.2">
      <c r="B284" s="242">
        <v>272</v>
      </c>
      <c r="C284" s="243">
        <v>550</v>
      </c>
      <c r="D284" s="233">
        <f t="shared" si="15"/>
        <v>0.21312741312741379</v>
      </c>
      <c r="E284" s="234">
        <f t="shared" si="14"/>
        <v>1.3655405069781747E-4</v>
      </c>
      <c r="F284" s="234">
        <f>SUM($E$9:E284)</f>
        <v>2.5072754877330714E-2</v>
      </c>
    </row>
    <row r="285" spans="2:6" x14ac:dyDescent="0.2">
      <c r="B285" s="239">
        <v>652</v>
      </c>
      <c r="C285" s="240">
        <v>550</v>
      </c>
      <c r="D285" s="233">
        <f t="shared" si="15"/>
        <v>0.21389961389961457</v>
      </c>
      <c r="E285" s="234">
        <f t="shared" si="14"/>
        <v>1.3655405069781747E-4</v>
      </c>
      <c r="F285" s="234">
        <f>SUM($E$9:E285)</f>
        <v>2.5209308928028532E-2</v>
      </c>
    </row>
    <row r="286" spans="2:6" x14ac:dyDescent="0.2">
      <c r="B286" s="239">
        <v>667</v>
      </c>
      <c r="C286" s="240">
        <v>550</v>
      </c>
      <c r="D286" s="233">
        <f t="shared" si="15"/>
        <v>0.21467181467181534</v>
      </c>
      <c r="E286" s="234">
        <f t="shared" si="14"/>
        <v>1.3655405069781747E-4</v>
      </c>
      <c r="F286" s="234">
        <f>SUM($E$9:E286)</f>
        <v>2.534586297872635E-2</v>
      </c>
    </row>
    <row r="287" spans="2:6" x14ac:dyDescent="0.2">
      <c r="B287" s="242">
        <v>865</v>
      </c>
      <c r="C287" s="243">
        <v>550</v>
      </c>
      <c r="D287" s="233">
        <f t="shared" si="15"/>
        <v>0.21544401544401612</v>
      </c>
      <c r="E287" s="234">
        <f t="shared" si="14"/>
        <v>1.3655405069781747E-4</v>
      </c>
      <c r="F287" s="234">
        <f>SUM($E$9:E287)</f>
        <v>2.5482417029424168E-2</v>
      </c>
    </row>
    <row r="288" spans="2:6" x14ac:dyDescent="0.2">
      <c r="B288" s="242">
        <v>949</v>
      </c>
      <c r="C288" s="243">
        <v>550</v>
      </c>
      <c r="D288" s="233">
        <f t="shared" si="15"/>
        <v>0.21621621621621689</v>
      </c>
      <c r="E288" s="234">
        <f t="shared" si="14"/>
        <v>1.3655405069781747E-4</v>
      </c>
      <c r="F288" s="234">
        <f>SUM($E$9:E288)</f>
        <v>2.5618971080121986E-2</v>
      </c>
    </row>
    <row r="289" spans="2:6" x14ac:dyDescent="0.2">
      <c r="B289" s="242">
        <v>1060</v>
      </c>
      <c r="C289" s="243">
        <v>550</v>
      </c>
      <c r="D289" s="233">
        <f t="shared" si="15"/>
        <v>0.21698841698841767</v>
      </c>
      <c r="E289" s="234">
        <f t="shared" si="14"/>
        <v>1.3655405069781747E-4</v>
      </c>
      <c r="F289" s="234">
        <f>SUM($E$9:E289)</f>
        <v>2.5755525130819804E-2</v>
      </c>
    </row>
    <row r="290" spans="2:6" x14ac:dyDescent="0.2">
      <c r="B290" s="242">
        <v>1103</v>
      </c>
      <c r="C290" s="243">
        <v>550</v>
      </c>
      <c r="D290" s="233">
        <f t="shared" si="15"/>
        <v>0.21776061776061845</v>
      </c>
      <c r="E290" s="234">
        <f t="shared" si="14"/>
        <v>1.3655405069781747E-4</v>
      </c>
      <c r="F290" s="234">
        <f>SUM($E$9:E290)</f>
        <v>2.5892079181517622E-2</v>
      </c>
    </row>
    <row r="291" spans="2:6" x14ac:dyDescent="0.2">
      <c r="B291" s="242">
        <v>1145</v>
      </c>
      <c r="C291" s="243">
        <v>550</v>
      </c>
      <c r="D291" s="233">
        <f t="shared" si="15"/>
        <v>0.21853281853281922</v>
      </c>
      <c r="E291" s="234">
        <f t="shared" si="14"/>
        <v>1.3655405069781747E-4</v>
      </c>
      <c r="F291" s="234">
        <f>SUM($E$9:E291)</f>
        <v>2.602863323221544E-2</v>
      </c>
    </row>
    <row r="292" spans="2:6" x14ac:dyDescent="0.2">
      <c r="B292" s="242">
        <v>1229</v>
      </c>
      <c r="C292" s="243">
        <v>550</v>
      </c>
      <c r="D292" s="233">
        <f t="shared" si="15"/>
        <v>0.21930501930502</v>
      </c>
      <c r="E292" s="234">
        <f t="shared" si="14"/>
        <v>1.3655405069781747E-4</v>
      </c>
      <c r="F292" s="234">
        <f>SUM($E$9:E292)</f>
        <v>2.6165187282913258E-2</v>
      </c>
    </row>
    <row r="293" spans="2:6" x14ac:dyDescent="0.2">
      <c r="B293" s="239">
        <v>1233</v>
      </c>
      <c r="C293" s="240">
        <v>550</v>
      </c>
      <c r="D293" s="233">
        <f t="shared" si="15"/>
        <v>0.22007722007722078</v>
      </c>
      <c r="E293" s="234">
        <f t="shared" si="14"/>
        <v>1.3655405069781747E-4</v>
      </c>
      <c r="F293" s="234">
        <f>SUM($E$9:E293)</f>
        <v>2.6301741333611076E-2</v>
      </c>
    </row>
    <row r="294" spans="2:6" x14ac:dyDescent="0.2">
      <c r="B294" s="239">
        <v>1259</v>
      </c>
      <c r="C294" s="240">
        <v>550</v>
      </c>
      <c r="D294" s="233">
        <f t="shared" si="15"/>
        <v>0.22084942084942155</v>
      </c>
      <c r="E294" s="234">
        <f t="shared" si="14"/>
        <v>1.3655405069781747E-4</v>
      </c>
      <c r="F294" s="234">
        <f>SUM($E$9:E294)</f>
        <v>2.6438295384308894E-2</v>
      </c>
    </row>
    <row r="295" spans="2:6" x14ac:dyDescent="0.2">
      <c r="B295" s="242">
        <v>1273</v>
      </c>
      <c r="C295" s="243">
        <v>550</v>
      </c>
      <c r="D295" s="233">
        <f t="shared" si="15"/>
        <v>0.22162162162162233</v>
      </c>
      <c r="E295" s="234">
        <f t="shared" si="14"/>
        <v>1.3655405069781747E-4</v>
      </c>
      <c r="F295" s="234">
        <f>SUM($E$9:E295)</f>
        <v>2.6574849435006712E-2</v>
      </c>
    </row>
    <row r="296" spans="2:6" x14ac:dyDescent="0.2">
      <c r="B296" s="239">
        <v>1291</v>
      </c>
      <c r="C296" s="240">
        <v>550</v>
      </c>
      <c r="D296" s="233">
        <f t="shared" si="15"/>
        <v>0.2223938223938231</v>
      </c>
      <c r="E296" s="234">
        <f t="shared" si="14"/>
        <v>1.3655405069781747E-4</v>
      </c>
      <c r="F296" s="234">
        <f>SUM($E$9:E296)</f>
        <v>2.671140348570453E-2</v>
      </c>
    </row>
    <row r="297" spans="2:6" x14ac:dyDescent="0.2">
      <c r="B297" s="239">
        <v>1482</v>
      </c>
      <c r="C297" s="240">
        <v>550</v>
      </c>
      <c r="D297" s="233">
        <f t="shared" si="15"/>
        <v>0.22316602316602388</v>
      </c>
      <c r="E297" s="234">
        <f t="shared" si="14"/>
        <v>1.3655405069781747E-4</v>
      </c>
      <c r="F297" s="234">
        <f>SUM($E$9:E297)</f>
        <v>2.6847957536402348E-2</v>
      </c>
    </row>
    <row r="298" spans="2:6" x14ac:dyDescent="0.2">
      <c r="B298" s="242">
        <v>1582</v>
      </c>
      <c r="C298" s="243">
        <v>550</v>
      </c>
      <c r="D298" s="233">
        <f t="shared" si="15"/>
        <v>0.22393822393822466</v>
      </c>
      <c r="E298" s="234">
        <f t="shared" si="14"/>
        <v>1.3655405069781747E-4</v>
      </c>
      <c r="F298" s="234">
        <f>SUM($E$9:E298)</f>
        <v>2.6984511587100166E-2</v>
      </c>
    </row>
    <row r="299" spans="2:6" x14ac:dyDescent="0.2">
      <c r="B299" s="242">
        <v>1584</v>
      </c>
      <c r="C299" s="243">
        <v>550</v>
      </c>
      <c r="D299" s="233">
        <f t="shared" si="15"/>
        <v>0.22471042471042543</v>
      </c>
      <c r="E299" s="234">
        <f t="shared" si="14"/>
        <v>1.3655405069781747E-4</v>
      </c>
      <c r="F299" s="234">
        <f>SUM($E$9:E299)</f>
        <v>2.7121065637797984E-2</v>
      </c>
    </row>
    <row r="300" spans="2:6" x14ac:dyDescent="0.2">
      <c r="B300" s="239">
        <v>1865</v>
      </c>
      <c r="C300" s="240">
        <v>551</v>
      </c>
      <c r="D300" s="233">
        <f t="shared" si="15"/>
        <v>0.22548262548262621</v>
      </c>
      <c r="E300" s="234">
        <f t="shared" si="14"/>
        <v>1.3680233078999533E-4</v>
      </c>
      <c r="F300" s="234">
        <f>SUM($E$9:E300)</f>
        <v>2.7257867968587979E-2</v>
      </c>
    </row>
    <row r="301" spans="2:6" x14ac:dyDescent="0.2">
      <c r="B301" s="239">
        <v>532</v>
      </c>
      <c r="C301" s="240">
        <v>560</v>
      </c>
      <c r="D301" s="233">
        <f t="shared" si="15"/>
        <v>0.22625482625482699</v>
      </c>
      <c r="E301" s="234">
        <f t="shared" si="14"/>
        <v>1.3903685161959596E-4</v>
      </c>
      <c r="F301" s="234">
        <f>SUM($E$9:E301)</f>
        <v>2.7396904820207575E-2</v>
      </c>
    </row>
    <row r="302" spans="2:6" x14ac:dyDescent="0.2">
      <c r="B302" s="239">
        <v>1289</v>
      </c>
      <c r="C302" s="240">
        <v>560</v>
      </c>
      <c r="D302" s="233">
        <f t="shared" si="15"/>
        <v>0.22702702702702776</v>
      </c>
      <c r="E302" s="234">
        <f t="shared" si="14"/>
        <v>1.3903685161959596E-4</v>
      </c>
      <c r="F302" s="234">
        <f>SUM($E$9:E302)</f>
        <v>2.7535941671827172E-2</v>
      </c>
    </row>
    <row r="303" spans="2:6" x14ac:dyDescent="0.2">
      <c r="B303" s="242">
        <v>1483</v>
      </c>
      <c r="C303" s="243">
        <v>560</v>
      </c>
      <c r="D303" s="233">
        <f t="shared" si="15"/>
        <v>0.22779922779922854</v>
      </c>
      <c r="E303" s="234">
        <f t="shared" si="14"/>
        <v>1.3903685161959596E-4</v>
      </c>
      <c r="F303" s="234">
        <f>SUM($E$9:E303)</f>
        <v>2.7674978523446768E-2</v>
      </c>
    </row>
    <row r="304" spans="2:6" x14ac:dyDescent="0.2">
      <c r="B304" s="239">
        <v>1550</v>
      </c>
      <c r="C304" s="240">
        <v>560</v>
      </c>
      <c r="D304" s="233">
        <f t="shared" si="15"/>
        <v>0.22857142857142931</v>
      </c>
      <c r="E304" s="234">
        <f t="shared" si="14"/>
        <v>1.3903685161959596E-4</v>
      </c>
      <c r="F304" s="234">
        <f>SUM($E$9:E304)</f>
        <v>2.7814015375066364E-2</v>
      </c>
    </row>
    <row r="305" spans="2:6" x14ac:dyDescent="0.2">
      <c r="B305" s="239">
        <v>1589</v>
      </c>
      <c r="C305" s="240">
        <v>560</v>
      </c>
      <c r="D305" s="233">
        <f t="shared" si="15"/>
        <v>0.22934362934363009</v>
      </c>
      <c r="E305" s="234">
        <f t="shared" si="14"/>
        <v>1.3903685161959596E-4</v>
      </c>
      <c r="F305" s="234">
        <f>SUM($E$9:E305)</f>
        <v>2.7953052226685961E-2</v>
      </c>
    </row>
    <row r="306" spans="2:6" x14ac:dyDescent="0.2">
      <c r="B306" s="239">
        <v>2214</v>
      </c>
      <c r="C306" s="240">
        <v>560</v>
      </c>
      <c r="D306" s="233">
        <f t="shared" si="15"/>
        <v>0.23011583011583087</v>
      </c>
      <c r="E306" s="234">
        <f t="shared" si="14"/>
        <v>1.3903685161959596E-4</v>
      </c>
      <c r="F306" s="234">
        <f>SUM($E$9:E306)</f>
        <v>2.8092089078305557E-2</v>
      </c>
    </row>
    <row r="307" spans="2:6" x14ac:dyDescent="0.2">
      <c r="B307" s="242">
        <v>175</v>
      </c>
      <c r="C307" s="243">
        <v>570</v>
      </c>
      <c r="D307" s="233">
        <f t="shared" si="15"/>
        <v>0.23088803088803164</v>
      </c>
      <c r="E307" s="234">
        <f t="shared" si="14"/>
        <v>1.4151965254137448E-4</v>
      </c>
      <c r="F307" s="234">
        <f>SUM($E$9:E307)</f>
        <v>2.8233608730846932E-2</v>
      </c>
    </row>
    <row r="308" spans="2:6" x14ac:dyDescent="0.2">
      <c r="B308" s="242">
        <v>919</v>
      </c>
      <c r="C308" s="243">
        <v>570</v>
      </c>
      <c r="D308" s="233">
        <f t="shared" si="15"/>
        <v>0.23166023166023242</v>
      </c>
      <c r="E308" s="234">
        <f t="shared" si="14"/>
        <v>1.4151965254137448E-4</v>
      </c>
      <c r="F308" s="234">
        <f>SUM($E$9:E308)</f>
        <v>2.8375128383388307E-2</v>
      </c>
    </row>
    <row r="309" spans="2:6" x14ac:dyDescent="0.2">
      <c r="B309" s="242">
        <v>2063</v>
      </c>
      <c r="C309" s="243">
        <v>570</v>
      </c>
      <c r="D309" s="233">
        <f t="shared" si="15"/>
        <v>0.23243243243243319</v>
      </c>
      <c r="E309" s="234">
        <f t="shared" si="14"/>
        <v>1.4151965254137448E-4</v>
      </c>
      <c r="F309" s="234">
        <f>SUM($E$9:E309)</f>
        <v>2.8516648035929681E-2</v>
      </c>
    </row>
    <row r="310" spans="2:6" x14ac:dyDescent="0.2">
      <c r="B310" s="239">
        <v>73</v>
      </c>
      <c r="C310" s="240">
        <v>572.4</v>
      </c>
      <c r="D310" s="233">
        <f t="shared" si="15"/>
        <v>0.23320463320463397</v>
      </c>
      <c r="E310" s="234">
        <f t="shared" si="14"/>
        <v>1.421155247626013E-4</v>
      </c>
      <c r="F310" s="234">
        <f>SUM($E$9:E310)</f>
        <v>2.8658763560692281E-2</v>
      </c>
    </row>
    <row r="311" spans="2:6" x14ac:dyDescent="0.2">
      <c r="B311" s="239">
        <v>123</v>
      </c>
      <c r="C311" s="240">
        <v>575</v>
      </c>
      <c r="D311" s="233">
        <f t="shared" si="15"/>
        <v>0.23397683397683475</v>
      </c>
      <c r="E311" s="234">
        <f t="shared" si="14"/>
        <v>1.4276105300226372E-4</v>
      </c>
      <c r="F311" s="234">
        <f>SUM($E$9:E311)</f>
        <v>2.8801524613694545E-2</v>
      </c>
    </row>
    <row r="312" spans="2:6" x14ac:dyDescent="0.2">
      <c r="B312" s="239">
        <v>1065</v>
      </c>
      <c r="C312" s="240">
        <v>576</v>
      </c>
      <c r="D312" s="233">
        <f t="shared" si="15"/>
        <v>0.23474903474903552</v>
      </c>
      <c r="E312" s="234">
        <f t="shared" si="14"/>
        <v>1.4300933309444155E-4</v>
      </c>
      <c r="F312" s="234">
        <f>SUM($E$9:E312)</f>
        <v>2.8944533946788985E-2</v>
      </c>
    </row>
    <row r="313" spans="2:6" x14ac:dyDescent="0.2">
      <c r="B313" s="239">
        <v>96</v>
      </c>
      <c r="C313" s="240">
        <v>580</v>
      </c>
      <c r="D313" s="233">
        <f t="shared" si="15"/>
        <v>0.2355212355212363</v>
      </c>
      <c r="E313" s="234">
        <f t="shared" si="14"/>
        <v>1.4400245346315297E-4</v>
      </c>
      <c r="F313" s="234">
        <f>SUM($E$9:E313)</f>
        <v>2.9088536400252139E-2</v>
      </c>
    </row>
    <row r="314" spans="2:6" x14ac:dyDescent="0.2">
      <c r="B314" s="242">
        <v>849</v>
      </c>
      <c r="C314" s="243">
        <v>580</v>
      </c>
      <c r="D314" s="233">
        <f t="shared" si="15"/>
        <v>0.23629343629343708</v>
      </c>
      <c r="E314" s="234">
        <f t="shared" si="14"/>
        <v>1.4400245346315297E-4</v>
      </c>
      <c r="F314" s="234">
        <f>SUM($E$9:E314)</f>
        <v>2.9232538853715292E-2</v>
      </c>
    </row>
    <row r="315" spans="2:6" x14ac:dyDescent="0.2">
      <c r="B315" s="242">
        <v>1184</v>
      </c>
      <c r="C315" s="243">
        <v>580</v>
      </c>
      <c r="D315" s="233">
        <f t="shared" si="15"/>
        <v>0.23706563706563785</v>
      </c>
      <c r="E315" s="234">
        <f t="shared" si="14"/>
        <v>1.4400245346315297E-4</v>
      </c>
      <c r="F315" s="234">
        <f>SUM($E$9:E315)</f>
        <v>2.9376541307178445E-2</v>
      </c>
    </row>
    <row r="316" spans="2:6" x14ac:dyDescent="0.2">
      <c r="B316" s="239">
        <v>1244</v>
      </c>
      <c r="C316" s="240">
        <v>580</v>
      </c>
      <c r="D316" s="233">
        <f t="shared" si="15"/>
        <v>0.23783783783783863</v>
      </c>
      <c r="E316" s="234">
        <f t="shared" si="14"/>
        <v>1.4400245346315297E-4</v>
      </c>
      <c r="F316" s="234">
        <f>SUM($E$9:E316)</f>
        <v>2.9520543760641598E-2</v>
      </c>
    </row>
    <row r="317" spans="2:6" x14ac:dyDescent="0.2">
      <c r="B317" s="239">
        <v>1727</v>
      </c>
      <c r="C317" s="240">
        <v>580</v>
      </c>
      <c r="D317" s="233">
        <f t="shared" si="15"/>
        <v>0.2386100386100394</v>
      </c>
      <c r="E317" s="234">
        <f t="shared" si="14"/>
        <v>1.4400245346315297E-4</v>
      </c>
      <c r="F317" s="234">
        <f>SUM($E$9:E317)</f>
        <v>2.9664546214104751E-2</v>
      </c>
    </row>
    <row r="318" spans="2:6" x14ac:dyDescent="0.2">
      <c r="B318" s="239">
        <v>603</v>
      </c>
      <c r="C318" s="240">
        <v>580.72500000000002</v>
      </c>
      <c r="D318" s="233">
        <f t="shared" si="15"/>
        <v>0.23938223938224018</v>
      </c>
      <c r="E318" s="234">
        <f t="shared" si="14"/>
        <v>1.4418245652998192E-4</v>
      </c>
      <c r="F318" s="234">
        <f>SUM($E$9:E318)</f>
        <v>2.9808728670634735E-2</v>
      </c>
    </row>
    <row r="319" spans="2:6" x14ac:dyDescent="0.2">
      <c r="B319" s="242">
        <v>798</v>
      </c>
      <c r="C319" s="243">
        <v>582.5</v>
      </c>
      <c r="D319" s="233">
        <f t="shared" si="15"/>
        <v>0.24015444015444096</v>
      </c>
      <c r="E319" s="234">
        <f t="shared" si="14"/>
        <v>1.4462315369359759E-4</v>
      </c>
      <c r="F319" s="234">
        <f>SUM($E$9:E319)</f>
        <v>2.9953351824328331E-2</v>
      </c>
    </row>
    <row r="320" spans="2:6" x14ac:dyDescent="0.2">
      <c r="B320" s="239">
        <v>2286</v>
      </c>
      <c r="C320" s="240">
        <v>583.33333333333337</v>
      </c>
      <c r="D320" s="233">
        <f t="shared" si="15"/>
        <v>0.24092664092664173</v>
      </c>
      <c r="E320" s="234">
        <f t="shared" si="14"/>
        <v>1.4483005377041247E-4</v>
      </c>
      <c r="F320" s="234">
        <f>SUM($E$9:E320)</f>
        <v>3.0098181878098745E-2</v>
      </c>
    </row>
    <row r="321" spans="2:6" x14ac:dyDescent="0.2">
      <c r="B321" s="239">
        <v>306</v>
      </c>
      <c r="C321" s="240">
        <v>590</v>
      </c>
      <c r="D321" s="233">
        <f t="shared" si="15"/>
        <v>0.24169884169884251</v>
      </c>
      <c r="E321" s="234">
        <f t="shared" si="14"/>
        <v>1.4648525438493146E-4</v>
      </c>
      <c r="F321" s="234">
        <f>SUM($E$9:E321)</f>
        <v>3.0244667132483676E-2</v>
      </c>
    </row>
    <row r="322" spans="2:6" x14ac:dyDescent="0.2">
      <c r="B322" s="239">
        <v>671</v>
      </c>
      <c r="C322" s="240">
        <v>590</v>
      </c>
      <c r="D322" s="233">
        <f t="shared" si="15"/>
        <v>0.24247104247104329</v>
      </c>
      <c r="E322" s="234">
        <f t="shared" si="14"/>
        <v>1.4648525438493146E-4</v>
      </c>
      <c r="F322" s="234">
        <f>SUM($E$9:E322)</f>
        <v>3.0391152386868608E-2</v>
      </c>
    </row>
    <row r="323" spans="2:6" x14ac:dyDescent="0.2">
      <c r="B323" s="242">
        <v>700</v>
      </c>
      <c r="C323" s="243">
        <v>590</v>
      </c>
      <c r="D323" s="233">
        <f t="shared" si="15"/>
        <v>0.24324324324324406</v>
      </c>
      <c r="E323" s="234">
        <f t="shared" si="14"/>
        <v>1.4648525438493146E-4</v>
      </c>
      <c r="F323" s="234">
        <f>SUM($E$9:E323)</f>
        <v>3.0537637641253539E-2</v>
      </c>
    </row>
    <row r="324" spans="2:6" x14ac:dyDescent="0.2">
      <c r="B324" s="239">
        <v>745</v>
      </c>
      <c r="C324" s="240">
        <v>590</v>
      </c>
      <c r="D324" s="233">
        <f t="shared" si="15"/>
        <v>0.24401544401544484</v>
      </c>
      <c r="E324" s="234">
        <f t="shared" si="14"/>
        <v>1.4648525438493146E-4</v>
      </c>
      <c r="F324" s="234">
        <f>SUM($E$9:E324)</f>
        <v>3.0684122895638471E-2</v>
      </c>
    </row>
    <row r="325" spans="2:6" x14ac:dyDescent="0.2">
      <c r="B325" s="239">
        <v>2006</v>
      </c>
      <c r="C325" s="240">
        <v>590</v>
      </c>
      <c r="D325" s="233">
        <f t="shared" si="15"/>
        <v>0.24478764478764561</v>
      </c>
      <c r="E325" s="234">
        <f t="shared" si="14"/>
        <v>1.4648525438493146E-4</v>
      </c>
      <c r="F325" s="234">
        <f>SUM($E$9:E325)</f>
        <v>3.0830608150023402E-2</v>
      </c>
    </row>
    <row r="326" spans="2:6" x14ac:dyDescent="0.2">
      <c r="B326" s="242">
        <v>756</v>
      </c>
      <c r="C326" s="243">
        <v>593</v>
      </c>
      <c r="D326" s="233">
        <f t="shared" si="15"/>
        <v>0.24555984555984639</v>
      </c>
      <c r="E326" s="234">
        <f t="shared" si="14"/>
        <v>1.4723009466146501E-4</v>
      </c>
      <c r="F326" s="234">
        <f>SUM($E$9:E326)</f>
        <v>3.0977838244684867E-2</v>
      </c>
    </row>
    <row r="327" spans="2:6" x14ac:dyDescent="0.2">
      <c r="B327" s="239">
        <v>1160</v>
      </c>
      <c r="C327" s="240">
        <v>600</v>
      </c>
      <c r="D327" s="233">
        <f t="shared" si="15"/>
        <v>0.24633204633204717</v>
      </c>
      <c r="E327" s="234">
        <f t="shared" si="14"/>
        <v>1.4896805530670995E-4</v>
      </c>
      <c r="F327" s="234">
        <f>SUM($E$9:E327)</f>
        <v>3.1126806299991577E-2</v>
      </c>
    </row>
    <row r="328" spans="2:6" x14ac:dyDescent="0.2">
      <c r="B328" s="239">
        <v>106</v>
      </c>
      <c r="C328" s="240">
        <v>601.04650000000004</v>
      </c>
      <c r="D328" s="233">
        <f t="shared" si="15"/>
        <v>0.24710424710424794</v>
      </c>
      <c r="E328" s="234">
        <f t="shared" si="14"/>
        <v>1.492278804231741E-4</v>
      </c>
      <c r="F328" s="234">
        <f>SUM($E$9:E328)</f>
        <v>3.1276034180414754E-2</v>
      </c>
    </row>
    <row r="329" spans="2:6" x14ac:dyDescent="0.2">
      <c r="B329" s="239">
        <v>1076</v>
      </c>
      <c r="C329" s="240">
        <v>603.33299999999997</v>
      </c>
      <c r="D329" s="233">
        <f t="shared" si="15"/>
        <v>0.24787644787644872</v>
      </c>
      <c r="E329" s="234">
        <f t="shared" si="14"/>
        <v>1.4979557285393872E-4</v>
      </c>
      <c r="F329" s="234">
        <f>SUM($E$9:E329)</f>
        <v>3.1425829753268693E-2</v>
      </c>
    </row>
    <row r="330" spans="2:6" x14ac:dyDescent="0.2">
      <c r="B330" s="239">
        <v>332</v>
      </c>
      <c r="C330" s="240">
        <v>605</v>
      </c>
      <c r="D330" s="233">
        <f t="shared" si="15"/>
        <v>0.2486486486486495</v>
      </c>
      <c r="E330" s="234">
        <f t="shared" ref="E330:E393" si="16">C330/SUM(C:C)</f>
        <v>1.5020945576759922E-4</v>
      </c>
      <c r="F330" s="234">
        <f>SUM($E$9:E330)</f>
        <v>3.1576039209036295E-2</v>
      </c>
    </row>
    <row r="331" spans="2:6" x14ac:dyDescent="0.2">
      <c r="B331" s="242">
        <v>579</v>
      </c>
      <c r="C331" s="243">
        <v>610</v>
      </c>
      <c r="D331" s="233">
        <f t="shared" ref="D331:D394" si="17">D330+1/COUNT(C:C)</f>
        <v>0.24942084942085027</v>
      </c>
      <c r="E331" s="234">
        <f t="shared" si="16"/>
        <v>1.5145085622848847E-4</v>
      </c>
      <c r="F331" s="234">
        <f>SUM($E$9:E331)</f>
        <v>3.1727490065264784E-2</v>
      </c>
    </row>
    <row r="332" spans="2:6" x14ac:dyDescent="0.2">
      <c r="B332" s="242">
        <v>916</v>
      </c>
      <c r="C332" s="243">
        <v>610</v>
      </c>
      <c r="D332" s="233">
        <f t="shared" si="17"/>
        <v>0.25019305019305105</v>
      </c>
      <c r="E332" s="234">
        <f t="shared" si="16"/>
        <v>1.5145085622848847E-4</v>
      </c>
      <c r="F332" s="234">
        <f>SUM($E$9:E332)</f>
        <v>3.1878940921493272E-2</v>
      </c>
    </row>
    <row r="333" spans="2:6" x14ac:dyDescent="0.2">
      <c r="B333" s="239">
        <v>1411</v>
      </c>
      <c r="C333" s="240">
        <v>610</v>
      </c>
      <c r="D333" s="233">
        <f t="shared" si="17"/>
        <v>0.2509652509652518</v>
      </c>
      <c r="E333" s="234">
        <f t="shared" si="16"/>
        <v>1.5145085622848847E-4</v>
      </c>
      <c r="F333" s="234">
        <f>SUM($E$9:E333)</f>
        <v>3.203039177772176E-2</v>
      </c>
    </row>
    <row r="334" spans="2:6" x14ac:dyDescent="0.2">
      <c r="B334" s="239">
        <v>820</v>
      </c>
      <c r="C334" s="240">
        <v>610.5</v>
      </c>
      <c r="D334" s="233">
        <f t="shared" si="17"/>
        <v>0.25173745173745254</v>
      </c>
      <c r="E334" s="234">
        <f t="shared" si="16"/>
        <v>1.515749962745774E-4</v>
      </c>
      <c r="F334" s="234">
        <f>SUM($E$9:E334)</f>
        <v>3.2181966773996339E-2</v>
      </c>
    </row>
    <row r="335" spans="2:6" x14ac:dyDescent="0.2">
      <c r="B335" s="239">
        <v>1490</v>
      </c>
      <c r="C335" s="240">
        <v>616.66666666666663</v>
      </c>
      <c r="D335" s="233">
        <f t="shared" si="17"/>
        <v>0.25250965250965329</v>
      </c>
      <c r="E335" s="234">
        <f t="shared" si="16"/>
        <v>1.5310605684300745E-4</v>
      </c>
      <c r="F335" s="234">
        <f>SUM($E$9:E335)</f>
        <v>3.2335072830839348E-2</v>
      </c>
    </row>
    <row r="336" spans="2:6" x14ac:dyDescent="0.2">
      <c r="B336" s="242">
        <v>69</v>
      </c>
      <c r="C336" s="243">
        <v>620</v>
      </c>
      <c r="D336" s="233">
        <f t="shared" si="17"/>
        <v>0.25328185328185404</v>
      </c>
      <c r="E336" s="234">
        <f t="shared" si="16"/>
        <v>1.5393365715026696E-4</v>
      </c>
      <c r="F336" s="234">
        <f>SUM($E$9:E336)</f>
        <v>3.2489006487989615E-2</v>
      </c>
    </row>
    <row r="337" spans="2:6" x14ac:dyDescent="0.2">
      <c r="B337" s="239">
        <v>622</v>
      </c>
      <c r="C337" s="240">
        <v>620</v>
      </c>
      <c r="D337" s="233">
        <f t="shared" si="17"/>
        <v>0.25405405405405479</v>
      </c>
      <c r="E337" s="234">
        <f t="shared" si="16"/>
        <v>1.5393365715026696E-4</v>
      </c>
      <c r="F337" s="234">
        <f>SUM($E$9:E337)</f>
        <v>3.2642940145139882E-2</v>
      </c>
    </row>
    <row r="338" spans="2:6" x14ac:dyDescent="0.2">
      <c r="B338" s="242">
        <v>682</v>
      </c>
      <c r="C338" s="243">
        <v>620</v>
      </c>
      <c r="D338" s="233">
        <f t="shared" si="17"/>
        <v>0.25482625482625554</v>
      </c>
      <c r="E338" s="234">
        <f t="shared" si="16"/>
        <v>1.5393365715026696E-4</v>
      </c>
      <c r="F338" s="234">
        <f>SUM($E$9:E338)</f>
        <v>3.2796873802290148E-2</v>
      </c>
    </row>
    <row r="339" spans="2:6" x14ac:dyDescent="0.2">
      <c r="B339" s="239">
        <v>835</v>
      </c>
      <c r="C339" s="240">
        <v>620</v>
      </c>
      <c r="D339" s="233">
        <f t="shared" si="17"/>
        <v>0.25559845559845629</v>
      </c>
      <c r="E339" s="234">
        <f t="shared" si="16"/>
        <v>1.5393365715026696E-4</v>
      </c>
      <c r="F339" s="234">
        <f>SUM($E$9:E339)</f>
        <v>3.2950807459440415E-2</v>
      </c>
    </row>
    <row r="340" spans="2:6" x14ac:dyDescent="0.2">
      <c r="B340" s="242">
        <v>924</v>
      </c>
      <c r="C340" s="243">
        <v>620</v>
      </c>
      <c r="D340" s="233">
        <f t="shared" si="17"/>
        <v>0.25637065637065704</v>
      </c>
      <c r="E340" s="234">
        <f t="shared" si="16"/>
        <v>1.5393365715026696E-4</v>
      </c>
      <c r="F340" s="234">
        <f>SUM($E$9:E340)</f>
        <v>3.3104741116590682E-2</v>
      </c>
    </row>
    <row r="341" spans="2:6" x14ac:dyDescent="0.2">
      <c r="B341" s="242">
        <v>1619</v>
      </c>
      <c r="C341" s="243">
        <v>620</v>
      </c>
      <c r="D341" s="233">
        <f t="shared" si="17"/>
        <v>0.25714285714285778</v>
      </c>
      <c r="E341" s="234">
        <f t="shared" si="16"/>
        <v>1.5393365715026696E-4</v>
      </c>
      <c r="F341" s="234">
        <f>SUM($E$9:E341)</f>
        <v>3.3258674773740948E-2</v>
      </c>
    </row>
    <row r="342" spans="2:6" x14ac:dyDescent="0.2">
      <c r="B342" s="242">
        <v>1812</v>
      </c>
      <c r="C342" s="243">
        <v>620</v>
      </c>
      <c r="D342" s="233">
        <f t="shared" si="17"/>
        <v>0.25791505791505853</v>
      </c>
      <c r="E342" s="234">
        <f t="shared" si="16"/>
        <v>1.5393365715026696E-4</v>
      </c>
      <c r="F342" s="234">
        <f>SUM($E$9:E342)</f>
        <v>3.3412608430891215E-2</v>
      </c>
    </row>
    <row r="343" spans="2:6" x14ac:dyDescent="0.2">
      <c r="B343" s="239">
        <v>137</v>
      </c>
      <c r="C343" s="240">
        <v>625</v>
      </c>
      <c r="D343" s="233">
        <f t="shared" si="17"/>
        <v>0.25868725868725928</v>
      </c>
      <c r="E343" s="234">
        <f t="shared" si="16"/>
        <v>1.5517505761115621E-4</v>
      </c>
      <c r="F343" s="234">
        <f>SUM($E$9:E343)</f>
        <v>3.3567783488502374E-2</v>
      </c>
    </row>
    <row r="344" spans="2:6" x14ac:dyDescent="0.2">
      <c r="B344" s="239">
        <v>1196</v>
      </c>
      <c r="C344" s="240">
        <v>625</v>
      </c>
      <c r="D344" s="233">
        <f t="shared" si="17"/>
        <v>0.25945945945946003</v>
      </c>
      <c r="E344" s="234">
        <f t="shared" si="16"/>
        <v>1.5517505761115621E-4</v>
      </c>
      <c r="F344" s="234">
        <f>SUM($E$9:E344)</f>
        <v>3.3722958546113534E-2</v>
      </c>
    </row>
    <row r="345" spans="2:6" x14ac:dyDescent="0.2">
      <c r="B345" s="239">
        <v>789</v>
      </c>
      <c r="C345" s="240">
        <v>627</v>
      </c>
      <c r="D345" s="233">
        <f t="shared" si="17"/>
        <v>0.26023166023166078</v>
      </c>
      <c r="E345" s="234">
        <f t="shared" si="16"/>
        <v>1.556716177955119E-4</v>
      </c>
      <c r="F345" s="234">
        <f>SUM($E$9:E345)</f>
        <v>3.3878630163909046E-2</v>
      </c>
    </row>
    <row r="346" spans="2:6" x14ac:dyDescent="0.2">
      <c r="B346" s="242">
        <v>791</v>
      </c>
      <c r="C346" s="243">
        <v>630</v>
      </c>
      <c r="D346" s="233">
        <f t="shared" si="17"/>
        <v>0.26100386100386153</v>
      </c>
      <c r="E346" s="234">
        <f t="shared" si="16"/>
        <v>1.5641645807204545E-4</v>
      </c>
      <c r="F346" s="234">
        <f>SUM($E$9:E346)</f>
        <v>3.4035046621981091E-2</v>
      </c>
    </row>
    <row r="347" spans="2:6" x14ac:dyDescent="0.2">
      <c r="B347" s="239">
        <v>833</v>
      </c>
      <c r="C347" s="240">
        <v>630</v>
      </c>
      <c r="D347" s="233">
        <f t="shared" si="17"/>
        <v>0.26177606177606227</v>
      </c>
      <c r="E347" s="234">
        <f t="shared" si="16"/>
        <v>1.5641645807204545E-4</v>
      </c>
      <c r="F347" s="234">
        <f>SUM($E$9:E347)</f>
        <v>3.4191463080053136E-2</v>
      </c>
    </row>
    <row r="348" spans="2:6" x14ac:dyDescent="0.2">
      <c r="B348" s="239">
        <v>2237</v>
      </c>
      <c r="C348" s="240">
        <v>630</v>
      </c>
      <c r="D348" s="233">
        <f t="shared" si="17"/>
        <v>0.26254826254826302</v>
      </c>
      <c r="E348" s="234">
        <f t="shared" si="16"/>
        <v>1.5641645807204545E-4</v>
      </c>
      <c r="F348" s="234">
        <f>SUM($E$9:E348)</f>
        <v>3.4347879538125181E-2</v>
      </c>
    </row>
    <row r="349" spans="2:6" x14ac:dyDescent="0.2">
      <c r="B349" s="239">
        <v>7</v>
      </c>
      <c r="C349" s="240">
        <v>636</v>
      </c>
      <c r="D349" s="233">
        <f t="shared" si="17"/>
        <v>0.26332046332046377</v>
      </c>
      <c r="E349" s="234">
        <f t="shared" si="16"/>
        <v>1.5790613862511256E-4</v>
      </c>
      <c r="F349" s="234">
        <f>SUM($E$9:E349)</f>
        <v>3.4505785676750292E-2</v>
      </c>
    </row>
    <row r="350" spans="2:6" x14ac:dyDescent="0.2">
      <c r="B350" s="239">
        <v>220</v>
      </c>
      <c r="C350" s="240">
        <v>636</v>
      </c>
      <c r="D350" s="233">
        <f t="shared" si="17"/>
        <v>0.26409266409266452</v>
      </c>
      <c r="E350" s="234">
        <f t="shared" si="16"/>
        <v>1.5790613862511256E-4</v>
      </c>
      <c r="F350" s="234">
        <f>SUM($E$9:E350)</f>
        <v>3.4663691815375403E-2</v>
      </c>
    </row>
    <row r="351" spans="2:6" x14ac:dyDescent="0.2">
      <c r="B351" s="242">
        <v>348</v>
      </c>
      <c r="C351" s="243">
        <v>636</v>
      </c>
      <c r="D351" s="233">
        <f t="shared" si="17"/>
        <v>0.26486486486486527</v>
      </c>
      <c r="E351" s="234">
        <f t="shared" si="16"/>
        <v>1.5790613862511256E-4</v>
      </c>
      <c r="F351" s="234">
        <f>SUM($E$9:E351)</f>
        <v>3.4821597954000513E-2</v>
      </c>
    </row>
    <row r="352" spans="2:6" x14ac:dyDescent="0.2">
      <c r="B352" s="239">
        <v>932</v>
      </c>
      <c r="C352" s="240">
        <v>640</v>
      </c>
      <c r="D352" s="233">
        <f t="shared" si="17"/>
        <v>0.26563706563706602</v>
      </c>
      <c r="E352" s="234">
        <f t="shared" si="16"/>
        <v>1.5889925899382397E-4</v>
      </c>
      <c r="F352" s="234">
        <f>SUM($E$9:E352)</f>
        <v>3.4980497212994337E-2</v>
      </c>
    </row>
    <row r="353" spans="2:6" x14ac:dyDescent="0.2">
      <c r="B353" s="239">
        <v>1769</v>
      </c>
      <c r="C353" s="240">
        <v>640</v>
      </c>
      <c r="D353" s="233">
        <f t="shared" si="17"/>
        <v>0.26640926640926677</v>
      </c>
      <c r="E353" s="234">
        <f t="shared" si="16"/>
        <v>1.5889925899382397E-4</v>
      </c>
      <c r="F353" s="234">
        <f>SUM($E$9:E353)</f>
        <v>3.513939647198816E-2</v>
      </c>
    </row>
    <row r="354" spans="2:6" x14ac:dyDescent="0.2">
      <c r="B354" s="239">
        <v>1855</v>
      </c>
      <c r="C354" s="240">
        <v>640</v>
      </c>
      <c r="D354" s="233">
        <f t="shared" si="17"/>
        <v>0.26718146718146751</v>
      </c>
      <c r="E354" s="234">
        <f t="shared" si="16"/>
        <v>1.5889925899382397E-4</v>
      </c>
      <c r="F354" s="234">
        <f>SUM($E$9:E354)</f>
        <v>3.5298295730981984E-2</v>
      </c>
    </row>
    <row r="355" spans="2:6" x14ac:dyDescent="0.2">
      <c r="B355" s="242">
        <v>2229</v>
      </c>
      <c r="C355" s="243">
        <v>640</v>
      </c>
      <c r="D355" s="233">
        <f t="shared" si="17"/>
        <v>0.26795366795366826</v>
      </c>
      <c r="E355" s="234">
        <f t="shared" si="16"/>
        <v>1.5889925899382397E-4</v>
      </c>
      <c r="F355" s="234">
        <f>SUM($E$9:E355)</f>
        <v>3.5457194989975807E-2</v>
      </c>
    </row>
    <row r="356" spans="2:6" x14ac:dyDescent="0.2">
      <c r="B356" s="239">
        <v>2</v>
      </c>
      <c r="C356" s="240">
        <v>645</v>
      </c>
      <c r="D356" s="233">
        <f t="shared" si="17"/>
        <v>0.26872586872586901</v>
      </c>
      <c r="E356" s="234">
        <f t="shared" si="16"/>
        <v>1.6014065945471322E-4</v>
      </c>
      <c r="F356" s="234">
        <f>SUM($E$9:E356)</f>
        <v>3.5617335649430523E-2</v>
      </c>
    </row>
    <row r="357" spans="2:6" x14ac:dyDescent="0.2">
      <c r="B357" s="239">
        <v>21</v>
      </c>
      <c r="C357" s="240">
        <v>650</v>
      </c>
      <c r="D357" s="233">
        <f t="shared" si="17"/>
        <v>0.26949806949806976</v>
      </c>
      <c r="E357" s="234">
        <f t="shared" si="16"/>
        <v>1.6138205991560246E-4</v>
      </c>
      <c r="F357" s="234">
        <f>SUM($E$9:E357)</f>
        <v>3.5778717709346125E-2</v>
      </c>
    </row>
    <row r="358" spans="2:6" x14ac:dyDescent="0.2">
      <c r="B358" s="239">
        <v>108</v>
      </c>
      <c r="C358" s="240">
        <v>650</v>
      </c>
      <c r="D358" s="233">
        <f t="shared" si="17"/>
        <v>0.27027027027027051</v>
      </c>
      <c r="E358" s="234">
        <f t="shared" si="16"/>
        <v>1.6138205991560246E-4</v>
      </c>
      <c r="F358" s="234">
        <f>SUM($E$9:E358)</f>
        <v>3.5940099769261727E-2</v>
      </c>
    </row>
    <row r="359" spans="2:6" x14ac:dyDescent="0.2">
      <c r="B359" s="242">
        <v>160</v>
      </c>
      <c r="C359" s="243">
        <v>650</v>
      </c>
      <c r="D359" s="233">
        <f t="shared" si="17"/>
        <v>0.27104247104247126</v>
      </c>
      <c r="E359" s="234">
        <f t="shared" si="16"/>
        <v>1.6138205991560246E-4</v>
      </c>
      <c r="F359" s="234">
        <f>SUM($E$9:E359)</f>
        <v>3.6101481829177329E-2</v>
      </c>
    </row>
    <row r="360" spans="2:6" x14ac:dyDescent="0.2">
      <c r="B360" s="239">
        <v>174</v>
      </c>
      <c r="C360" s="240">
        <v>650</v>
      </c>
      <c r="D360" s="233">
        <f t="shared" si="17"/>
        <v>0.271814671814672</v>
      </c>
      <c r="E360" s="234">
        <f t="shared" si="16"/>
        <v>1.6138205991560246E-4</v>
      </c>
      <c r="F360" s="234">
        <f>SUM($E$9:E360)</f>
        <v>3.6262863889092931E-2</v>
      </c>
    </row>
    <row r="361" spans="2:6" x14ac:dyDescent="0.2">
      <c r="B361" s="239">
        <v>243</v>
      </c>
      <c r="C361" s="240">
        <v>650</v>
      </c>
      <c r="D361" s="233">
        <f t="shared" si="17"/>
        <v>0.27258687258687275</v>
      </c>
      <c r="E361" s="234">
        <f t="shared" si="16"/>
        <v>1.6138205991560246E-4</v>
      </c>
      <c r="F361" s="234">
        <f>SUM($E$9:E361)</f>
        <v>3.6424245949008532E-2</v>
      </c>
    </row>
    <row r="362" spans="2:6" x14ac:dyDescent="0.2">
      <c r="B362" s="239">
        <v>297</v>
      </c>
      <c r="C362" s="240">
        <v>650</v>
      </c>
      <c r="D362" s="233">
        <f t="shared" si="17"/>
        <v>0.2733590733590735</v>
      </c>
      <c r="E362" s="234">
        <f t="shared" si="16"/>
        <v>1.6138205991560246E-4</v>
      </c>
      <c r="F362" s="234">
        <f>SUM($E$9:E362)</f>
        <v>3.6585628008924134E-2</v>
      </c>
    </row>
    <row r="363" spans="2:6" x14ac:dyDescent="0.2">
      <c r="B363" s="239">
        <v>530</v>
      </c>
      <c r="C363" s="240">
        <v>650</v>
      </c>
      <c r="D363" s="233">
        <f t="shared" si="17"/>
        <v>0.27413127413127425</v>
      </c>
      <c r="E363" s="234">
        <f t="shared" si="16"/>
        <v>1.6138205991560246E-4</v>
      </c>
      <c r="F363" s="234">
        <f>SUM($E$9:E363)</f>
        <v>3.6747010068839736E-2</v>
      </c>
    </row>
    <row r="364" spans="2:6" x14ac:dyDescent="0.2">
      <c r="B364" s="239">
        <v>561</v>
      </c>
      <c r="C364" s="240">
        <v>650</v>
      </c>
      <c r="D364" s="233">
        <f t="shared" si="17"/>
        <v>0.274903474903475</v>
      </c>
      <c r="E364" s="234">
        <f t="shared" si="16"/>
        <v>1.6138205991560246E-4</v>
      </c>
      <c r="F364" s="234">
        <f>SUM($E$9:E364)</f>
        <v>3.6908392128755338E-2</v>
      </c>
    </row>
    <row r="365" spans="2:6" x14ac:dyDescent="0.2">
      <c r="B365" s="242">
        <v>564</v>
      </c>
      <c r="C365" s="243">
        <v>650</v>
      </c>
      <c r="D365" s="233">
        <f t="shared" si="17"/>
        <v>0.27567567567567575</v>
      </c>
      <c r="E365" s="234">
        <f t="shared" si="16"/>
        <v>1.6138205991560246E-4</v>
      </c>
      <c r="F365" s="234">
        <f>SUM($E$9:E365)</f>
        <v>3.706977418867094E-2</v>
      </c>
    </row>
    <row r="366" spans="2:6" x14ac:dyDescent="0.2">
      <c r="B366" s="239">
        <v>582</v>
      </c>
      <c r="C366" s="240">
        <v>650</v>
      </c>
      <c r="D366" s="233">
        <f t="shared" si="17"/>
        <v>0.27644787644787649</v>
      </c>
      <c r="E366" s="234">
        <f t="shared" si="16"/>
        <v>1.6138205991560246E-4</v>
      </c>
      <c r="F366" s="234">
        <f>SUM($E$9:E366)</f>
        <v>3.7231156248586542E-2</v>
      </c>
    </row>
    <row r="367" spans="2:6" x14ac:dyDescent="0.2">
      <c r="B367" s="239">
        <v>627</v>
      </c>
      <c r="C367" s="240">
        <v>650</v>
      </c>
      <c r="D367" s="233">
        <f t="shared" si="17"/>
        <v>0.27722007722007724</v>
      </c>
      <c r="E367" s="234">
        <f t="shared" si="16"/>
        <v>1.6138205991560246E-4</v>
      </c>
      <c r="F367" s="234">
        <f>SUM($E$9:E367)</f>
        <v>3.7392538308502143E-2</v>
      </c>
    </row>
    <row r="368" spans="2:6" x14ac:dyDescent="0.2">
      <c r="B368" s="239">
        <v>678</v>
      </c>
      <c r="C368" s="240">
        <v>650</v>
      </c>
      <c r="D368" s="233">
        <f t="shared" si="17"/>
        <v>0.27799227799227799</v>
      </c>
      <c r="E368" s="234">
        <f t="shared" si="16"/>
        <v>1.6138205991560246E-4</v>
      </c>
      <c r="F368" s="234">
        <f>SUM($E$9:E368)</f>
        <v>3.7553920368417745E-2</v>
      </c>
    </row>
    <row r="369" spans="2:6" x14ac:dyDescent="0.2">
      <c r="B369" s="239">
        <v>680</v>
      </c>
      <c r="C369" s="240">
        <v>650</v>
      </c>
      <c r="D369" s="233">
        <f t="shared" si="17"/>
        <v>0.27876447876447874</v>
      </c>
      <c r="E369" s="234">
        <f t="shared" si="16"/>
        <v>1.6138205991560246E-4</v>
      </c>
      <c r="F369" s="234">
        <f>SUM($E$9:E369)</f>
        <v>3.7715302428333347E-2</v>
      </c>
    </row>
    <row r="370" spans="2:6" x14ac:dyDescent="0.2">
      <c r="B370" s="242">
        <v>694</v>
      </c>
      <c r="C370" s="243">
        <v>650</v>
      </c>
      <c r="D370" s="233">
        <f t="shared" si="17"/>
        <v>0.27953667953667949</v>
      </c>
      <c r="E370" s="234">
        <f t="shared" si="16"/>
        <v>1.6138205991560246E-4</v>
      </c>
      <c r="F370" s="234">
        <f>SUM($E$9:E370)</f>
        <v>3.7876684488248949E-2</v>
      </c>
    </row>
    <row r="371" spans="2:6" x14ac:dyDescent="0.2">
      <c r="B371" s="242">
        <v>883</v>
      </c>
      <c r="C371" s="243">
        <v>650</v>
      </c>
      <c r="D371" s="233">
        <f t="shared" si="17"/>
        <v>0.28030888030888024</v>
      </c>
      <c r="E371" s="234">
        <f t="shared" si="16"/>
        <v>1.6138205991560246E-4</v>
      </c>
      <c r="F371" s="234">
        <f>SUM($E$9:E371)</f>
        <v>3.8038066548164551E-2</v>
      </c>
    </row>
    <row r="372" spans="2:6" x14ac:dyDescent="0.2">
      <c r="B372" s="239">
        <v>973</v>
      </c>
      <c r="C372" s="240">
        <v>650</v>
      </c>
      <c r="D372" s="233">
        <f t="shared" si="17"/>
        <v>0.28108108108108099</v>
      </c>
      <c r="E372" s="234">
        <f t="shared" si="16"/>
        <v>1.6138205991560246E-4</v>
      </c>
      <c r="F372" s="234">
        <f>SUM($E$9:E372)</f>
        <v>3.8199448608080153E-2</v>
      </c>
    </row>
    <row r="373" spans="2:6" x14ac:dyDescent="0.2">
      <c r="B373" s="242">
        <v>1033</v>
      </c>
      <c r="C373" s="243">
        <v>650</v>
      </c>
      <c r="D373" s="233">
        <f t="shared" si="17"/>
        <v>0.28185328185328173</v>
      </c>
      <c r="E373" s="234">
        <f t="shared" si="16"/>
        <v>1.6138205991560246E-4</v>
      </c>
      <c r="F373" s="234">
        <f>SUM($E$9:E373)</f>
        <v>3.8360830667995754E-2</v>
      </c>
    </row>
    <row r="374" spans="2:6" x14ac:dyDescent="0.2">
      <c r="B374" s="239">
        <v>1147</v>
      </c>
      <c r="C374" s="240">
        <v>650</v>
      </c>
      <c r="D374" s="233">
        <f t="shared" si="17"/>
        <v>0.28262548262548248</v>
      </c>
      <c r="E374" s="234">
        <f t="shared" si="16"/>
        <v>1.6138205991560246E-4</v>
      </c>
      <c r="F374" s="234">
        <f>SUM($E$9:E374)</f>
        <v>3.8522212727911356E-2</v>
      </c>
    </row>
    <row r="375" spans="2:6" x14ac:dyDescent="0.2">
      <c r="B375" s="242">
        <v>1176</v>
      </c>
      <c r="C375" s="243">
        <v>650</v>
      </c>
      <c r="D375" s="233">
        <f t="shared" si="17"/>
        <v>0.28339768339768323</v>
      </c>
      <c r="E375" s="234">
        <f t="shared" si="16"/>
        <v>1.6138205991560246E-4</v>
      </c>
      <c r="F375" s="234">
        <f>SUM($E$9:E375)</f>
        <v>3.8683594787826958E-2</v>
      </c>
    </row>
    <row r="376" spans="2:6" x14ac:dyDescent="0.2">
      <c r="B376" s="242">
        <v>1296</v>
      </c>
      <c r="C376" s="243">
        <v>650</v>
      </c>
      <c r="D376" s="233">
        <f t="shared" si="17"/>
        <v>0.28416988416988398</v>
      </c>
      <c r="E376" s="234">
        <f t="shared" si="16"/>
        <v>1.6138205991560246E-4</v>
      </c>
      <c r="F376" s="234">
        <f>SUM($E$9:E376)</f>
        <v>3.884497684774256E-2</v>
      </c>
    </row>
    <row r="377" spans="2:6" x14ac:dyDescent="0.2">
      <c r="B377" s="239">
        <v>1331</v>
      </c>
      <c r="C377" s="240">
        <v>650</v>
      </c>
      <c r="D377" s="233">
        <f t="shared" si="17"/>
        <v>0.28494208494208473</v>
      </c>
      <c r="E377" s="234">
        <f t="shared" si="16"/>
        <v>1.6138205991560246E-4</v>
      </c>
      <c r="F377" s="234">
        <f>SUM($E$9:E377)</f>
        <v>3.9006358907658162E-2</v>
      </c>
    </row>
    <row r="378" spans="2:6" x14ac:dyDescent="0.2">
      <c r="B378" s="239">
        <v>1414</v>
      </c>
      <c r="C378" s="240">
        <v>650</v>
      </c>
      <c r="D378" s="233">
        <f t="shared" si="17"/>
        <v>0.28571428571428548</v>
      </c>
      <c r="E378" s="234">
        <f t="shared" si="16"/>
        <v>1.6138205991560246E-4</v>
      </c>
      <c r="F378" s="234">
        <f>SUM($E$9:E378)</f>
        <v>3.9167740967573764E-2</v>
      </c>
    </row>
    <row r="379" spans="2:6" x14ac:dyDescent="0.2">
      <c r="B379" s="239">
        <v>1457</v>
      </c>
      <c r="C379" s="240">
        <v>650</v>
      </c>
      <c r="D379" s="233">
        <f t="shared" si="17"/>
        <v>0.28648648648648622</v>
      </c>
      <c r="E379" s="234">
        <f t="shared" si="16"/>
        <v>1.6138205991560246E-4</v>
      </c>
      <c r="F379" s="234">
        <f>SUM($E$9:E379)</f>
        <v>3.9329123027489366E-2</v>
      </c>
    </row>
    <row r="380" spans="2:6" x14ac:dyDescent="0.2">
      <c r="B380" s="239">
        <v>1489</v>
      </c>
      <c r="C380" s="240">
        <v>650</v>
      </c>
      <c r="D380" s="233">
        <f t="shared" si="17"/>
        <v>0.28725868725868697</v>
      </c>
      <c r="E380" s="234">
        <f t="shared" si="16"/>
        <v>1.6138205991560246E-4</v>
      </c>
      <c r="F380" s="234">
        <f>SUM($E$9:E380)</f>
        <v>3.9490505087404967E-2</v>
      </c>
    </row>
    <row r="381" spans="2:6" x14ac:dyDescent="0.2">
      <c r="B381" s="242">
        <v>1614</v>
      </c>
      <c r="C381" s="243">
        <v>650</v>
      </c>
      <c r="D381" s="233">
        <f t="shared" si="17"/>
        <v>0.28803088803088772</v>
      </c>
      <c r="E381" s="234">
        <f t="shared" si="16"/>
        <v>1.6138205991560246E-4</v>
      </c>
      <c r="F381" s="234">
        <f>SUM($E$9:E381)</f>
        <v>3.9651887147320569E-2</v>
      </c>
    </row>
    <row r="382" spans="2:6" x14ac:dyDescent="0.2">
      <c r="B382" s="239">
        <v>1620</v>
      </c>
      <c r="C382" s="240">
        <v>650</v>
      </c>
      <c r="D382" s="233">
        <f t="shared" si="17"/>
        <v>0.28880308880308847</v>
      </c>
      <c r="E382" s="234">
        <f t="shared" si="16"/>
        <v>1.6138205991560246E-4</v>
      </c>
      <c r="F382" s="234">
        <f>SUM($E$9:E382)</f>
        <v>3.9813269207236171E-2</v>
      </c>
    </row>
    <row r="383" spans="2:6" x14ac:dyDescent="0.2">
      <c r="B383" s="242">
        <v>1623</v>
      </c>
      <c r="C383" s="243">
        <v>650</v>
      </c>
      <c r="D383" s="233">
        <f t="shared" si="17"/>
        <v>0.28957528957528922</v>
      </c>
      <c r="E383" s="234">
        <f t="shared" si="16"/>
        <v>1.6138205991560246E-4</v>
      </c>
      <c r="F383" s="234">
        <f>SUM($E$9:E383)</f>
        <v>3.9974651267151773E-2</v>
      </c>
    </row>
    <row r="384" spans="2:6" x14ac:dyDescent="0.2">
      <c r="B384" s="239">
        <v>1778</v>
      </c>
      <c r="C384" s="240">
        <v>650</v>
      </c>
      <c r="D384" s="233">
        <f t="shared" si="17"/>
        <v>0.29034749034748997</v>
      </c>
      <c r="E384" s="234">
        <f t="shared" si="16"/>
        <v>1.6138205991560246E-4</v>
      </c>
      <c r="F384" s="234">
        <f>SUM($E$9:E384)</f>
        <v>4.0136033327067375E-2</v>
      </c>
    </row>
    <row r="385" spans="2:11" x14ac:dyDescent="0.2">
      <c r="B385" s="239">
        <v>1785</v>
      </c>
      <c r="C385" s="240">
        <v>650</v>
      </c>
      <c r="D385" s="233">
        <f t="shared" si="17"/>
        <v>0.29111969111969072</v>
      </c>
      <c r="E385" s="234">
        <f t="shared" si="16"/>
        <v>1.6138205991560246E-4</v>
      </c>
      <c r="F385" s="234">
        <f>SUM($E$9:E385)</f>
        <v>4.0297415386982977E-2</v>
      </c>
    </row>
    <row r="386" spans="2:11" x14ac:dyDescent="0.2">
      <c r="B386" s="239">
        <v>2007</v>
      </c>
      <c r="C386" s="240">
        <v>650</v>
      </c>
      <c r="D386" s="233">
        <f t="shared" si="17"/>
        <v>0.29189189189189146</v>
      </c>
      <c r="E386" s="234">
        <f t="shared" si="16"/>
        <v>1.6138205991560246E-4</v>
      </c>
      <c r="F386" s="234">
        <f>SUM($E$9:E386)</f>
        <v>4.0458797446898578E-2</v>
      </c>
    </row>
    <row r="387" spans="2:11" x14ac:dyDescent="0.2">
      <c r="B387" s="239">
        <v>2149</v>
      </c>
      <c r="C387" s="240">
        <v>650</v>
      </c>
      <c r="D387" s="233">
        <f t="shared" si="17"/>
        <v>0.29266409266409221</v>
      </c>
      <c r="E387" s="234">
        <f t="shared" si="16"/>
        <v>1.6138205991560246E-4</v>
      </c>
      <c r="F387" s="234">
        <f>SUM($E$9:E387)</f>
        <v>4.062017950681418E-2</v>
      </c>
    </row>
    <row r="388" spans="2:11" x14ac:dyDescent="0.2">
      <c r="B388" s="239">
        <v>2288</v>
      </c>
      <c r="C388" s="240">
        <v>650</v>
      </c>
      <c r="D388" s="233">
        <f t="shared" si="17"/>
        <v>0.29343629343629296</v>
      </c>
      <c r="E388" s="234">
        <f t="shared" si="16"/>
        <v>1.6138205991560246E-4</v>
      </c>
      <c r="F388" s="234">
        <f>SUM($E$9:E388)</f>
        <v>4.0781561566729782E-2</v>
      </c>
    </row>
    <row r="389" spans="2:11" x14ac:dyDescent="0.2">
      <c r="B389" s="242">
        <v>2295</v>
      </c>
      <c r="C389" s="243">
        <v>650</v>
      </c>
      <c r="D389" s="233">
        <f t="shared" si="17"/>
        <v>0.29420849420849371</v>
      </c>
      <c r="E389" s="234">
        <f t="shared" si="16"/>
        <v>1.6138205991560246E-4</v>
      </c>
      <c r="F389" s="234">
        <f>SUM($E$9:E389)</f>
        <v>4.0942943626645384E-2</v>
      </c>
    </row>
    <row r="390" spans="2:11" x14ac:dyDescent="0.2">
      <c r="B390" s="242">
        <v>247</v>
      </c>
      <c r="C390" s="243">
        <v>660</v>
      </c>
      <c r="D390" s="233">
        <f t="shared" si="17"/>
        <v>0.29498069498069446</v>
      </c>
      <c r="E390" s="234">
        <f t="shared" si="16"/>
        <v>1.6386486083738095E-4</v>
      </c>
      <c r="F390" s="234">
        <f>SUM($E$9:E390)</f>
        <v>4.1106808487482764E-2</v>
      </c>
    </row>
    <row r="391" spans="2:11" x14ac:dyDescent="0.2">
      <c r="B391" s="242">
        <v>620</v>
      </c>
      <c r="C391" s="243">
        <v>660</v>
      </c>
      <c r="D391" s="233">
        <f t="shared" si="17"/>
        <v>0.29575289575289521</v>
      </c>
      <c r="E391" s="234">
        <f t="shared" si="16"/>
        <v>1.6386486083738095E-4</v>
      </c>
      <c r="F391" s="234">
        <f>SUM($E$9:E391)</f>
        <v>4.1270673348320144E-2</v>
      </c>
    </row>
    <row r="392" spans="2:11" x14ac:dyDescent="0.2">
      <c r="B392" s="242">
        <v>1024</v>
      </c>
      <c r="C392" s="243">
        <v>660</v>
      </c>
      <c r="D392" s="233">
        <f t="shared" si="17"/>
        <v>0.29652509652509595</v>
      </c>
      <c r="E392" s="234">
        <f t="shared" si="16"/>
        <v>1.6386486083738095E-4</v>
      </c>
      <c r="F392" s="234">
        <f>SUM($E$9:E392)</f>
        <v>4.1434538209157525E-2</v>
      </c>
    </row>
    <row r="393" spans="2:11" x14ac:dyDescent="0.2">
      <c r="B393" s="242">
        <v>1252</v>
      </c>
      <c r="C393" s="243">
        <v>666.66666666666663</v>
      </c>
      <c r="D393" s="233">
        <f t="shared" si="17"/>
        <v>0.2972972972972967</v>
      </c>
      <c r="E393" s="234">
        <f t="shared" si="16"/>
        <v>1.6552006145189994E-4</v>
      </c>
      <c r="F393" s="234">
        <f>SUM($E$9:E393)</f>
        <v>4.1600058270609426E-2</v>
      </c>
    </row>
    <row r="394" spans="2:11" x14ac:dyDescent="0.2">
      <c r="B394" s="239">
        <v>1389</v>
      </c>
      <c r="C394" s="240">
        <v>666.66666666666663</v>
      </c>
      <c r="D394" s="233">
        <f t="shared" si="17"/>
        <v>0.29806949806949745</v>
      </c>
      <c r="E394" s="234">
        <f t="shared" ref="E394:E457" si="18">C394/SUM(C:C)</f>
        <v>1.6552006145189994E-4</v>
      </c>
      <c r="F394" s="234">
        <f>SUM($E$9:E394)</f>
        <v>4.1765578332061327E-2</v>
      </c>
      <c r="J394" s="14"/>
      <c r="K394" s="14"/>
    </row>
    <row r="395" spans="2:11" x14ac:dyDescent="0.2">
      <c r="B395" s="239">
        <v>42</v>
      </c>
      <c r="C395" s="240">
        <v>667.8</v>
      </c>
      <c r="D395" s="233">
        <f t="shared" ref="D395:D458" si="19">D394+1/COUNT(C:C)</f>
        <v>0.2988416988416982</v>
      </c>
      <c r="E395" s="234">
        <f t="shared" si="18"/>
        <v>1.6580144555636817E-4</v>
      </c>
      <c r="F395" s="234">
        <f>SUM($E$9:E395)</f>
        <v>4.1931379777617697E-2</v>
      </c>
      <c r="J395" s="14"/>
      <c r="K395" s="14"/>
    </row>
    <row r="396" spans="2:11" x14ac:dyDescent="0.2">
      <c r="B396" s="239">
        <v>257</v>
      </c>
      <c r="C396" s="240">
        <v>667.8</v>
      </c>
      <c r="D396" s="233">
        <f t="shared" si="19"/>
        <v>0.29961389961389895</v>
      </c>
      <c r="E396" s="234">
        <f t="shared" si="18"/>
        <v>1.6580144555636817E-4</v>
      </c>
      <c r="F396" s="234">
        <f>SUM($E$9:E396)</f>
        <v>4.2097181223174067E-2</v>
      </c>
      <c r="J396" s="14"/>
      <c r="K396" s="14"/>
    </row>
    <row r="397" spans="2:11" x14ac:dyDescent="0.2">
      <c r="B397" s="239">
        <v>1390</v>
      </c>
      <c r="C397" s="240">
        <v>670</v>
      </c>
      <c r="D397" s="233">
        <f t="shared" si="19"/>
        <v>0.3003861003860997</v>
      </c>
      <c r="E397" s="234">
        <f t="shared" si="18"/>
        <v>1.6634766175915945E-4</v>
      </c>
      <c r="F397" s="234">
        <f>SUM($E$9:E397)</f>
        <v>4.2263528884933226E-2</v>
      </c>
      <c r="J397" s="14"/>
      <c r="K397" s="14"/>
    </row>
    <row r="398" spans="2:11" x14ac:dyDescent="0.2">
      <c r="B398" s="239">
        <v>1905</v>
      </c>
      <c r="C398" s="240">
        <v>670</v>
      </c>
      <c r="D398" s="233">
        <f t="shared" si="19"/>
        <v>0.30115830115830045</v>
      </c>
      <c r="E398" s="234">
        <f t="shared" si="18"/>
        <v>1.6634766175915945E-4</v>
      </c>
      <c r="F398" s="234">
        <f>SUM($E$9:E398)</f>
        <v>4.2429876546692384E-2</v>
      </c>
      <c r="J398" s="14"/>
      <c r="K398" s="14"/>
    </row>
    <row r="399" spans="2:11" x14ac:dyDescent="0.2">
      <c r="B399" s="242">
        <v>15</v>
      </c>
      <c r="C399" s="243">
        <v>675</v>
      </c>
      <c r="D399" s="233">
        <f t="shared" si="19"/>
        <v>0.30193050193050119</v>
      </c>
      <c r="E399" s="234">
        <f t="shared" si="18"/>
        <v>1.6758906222004872E-4</v>
      </c>
      <c r="F399" s="234">
        <f>SUM($E$9:E399)</f>
        <v>4.2597465608912435E-2</v>
      </c>
      <c r="J399" s="14"/>
      <c r="K399" s="14"/>
    </row>
    <row r="400" spans="2:11" x14ac:dyDescent="0.2">
      <c r="B400" s="242">
        <v>559</v>
      </c>
      <c r="C400" s="243">
        <v>676</v>
      </c>
      <c r="D400" s="233">
        <f t="shared" si="19"/>
        <v>0.30270270270270194</v>
      </c>
      <c r="E400" s="234">
        <f t="shared" si="18"/>
        <v>1.6783734231222655E-4</v>
      </c>
      <c r="F400" s="234">
        <f>SUM($E$9:E400)</f>
        <v>4.276530295122466E-2</v>
      </c>
      <c r="J400" s="14"/>
      <c r="K400" s="14"/>
    </row>
    <row r="401" spans="2:11" x14ac:dyDescent="0.2">
      <c r="B401" s="239">
        <v>233</v>
      </c>
      <c r="C401" s="240">
        <v>680</v>
      </c>
      <c r="D401" s="233">
        <f t="shared" si="19"/>
        <v>0.30347490347490269</v>
      </c>
      <c r="E401" s="234">
        <f t="shared" si="18"/>
        <v>1.6883046268093796E-4</v>
      </c>
      <c r="F401" s="234">
        <f>SUM($E$9:E401)</f>
        <v>4.2934133413905597E-2</v>
      </c>
      <c r="J401" s="14"/>
      <c r="K401" s="14"/>
    </row>
    <row r="402" spans="2:11" x14ac:dyDescent="0.2">
      <c r="B402" s="239">
        <v>672</v>
      </c>
      <c r="C402" s="240">
        <v>680</v>
      </c>
      <c r="D402" s="233">
        <f t="shared" si="19"/>
        <v>0.30424710424710344</v>
      </c>
      <c r="E402" s="234">
        <f t="shared" si="18"/>
        <v>1.6883046268093796E-4</v>
      </c>
      <c r="F402" s="234">
        <f>SUM($E$9:E402)</f>
        <v>4.3102963876586534E-2</v>
      </c>
      <c r="J402" s="14"/>
      <c r="K402" s="14"/>
    </row>
    <row r="403" spans="2:11" x14ac:dyDescent="0.2">
      <c r="B403" s="239">
        <v>693</v>
      </c>
      <c r="C403" s="240">
        <v>680</v>
      </c>
      <c r="D403" s="233">
        <f t="shared" si="19"/>
        <v>0.30501930501930419</v>
      </c>
      <c r="E403" s="234">
        <f t="shared" si="18"/>
        <v>1.6883046268093796E-4</v>
      </c>
      <c r="F403" s="234">
        <f>SUM($E$9:E403)</f>
        <v>4.3271794339267471E-2</v>
      </c>
      <c r="J403" s="14"/>
      <c r="K403" s="14"/>
    </row>
    <row r="404" spans="2:11" x14ac:dyDescent="0.2">
      <c r="B404" s="239">
        <v>737</v>
      </c>
      <c r="C404" s="240">
        <v>680</v>
      </c>
      <c r="D404" s="233">
        <f t="shared" si="19"/>
        <v>0.30579150579150494</v>
      </c>
      <c r="E404" s="234">
        <f t="shared" si="18"/>
        <v>1.6883046268093796E-4</v>
      </c>
      <c r="F404" s="234">
        <f>SUM($E$9:E404)</f>
        <v>4.3440624801948408E-2</v>
      </c>
      <c r="J404" s="14"/>
      <c r="K404" s="14"/>
    </row>
    <row r="405" spans="2:11" x14ac:dyDescent="0.2">
      <c r="B405" s="239">
        <v>1171</v>
      </c>
      <c r="C405" s="240">
        <v>680</v>
      </c>
      <c r="D405" s="233">
        <f t="shared" si="19"/>
        <v>0.30656370656370568</v>
      </c>
      <c r="E405" s="234">
        <f t="shared" si="18"/>
        <v>1.6883046268093796E-4</v>
      </c>
      <c r="F405" s="234">
        <f>SUM($E$9:E405)</f>
        <v>4.3609455264629345E-2</v>
      </c>
      <c r="J405" s="14"/>
      <c r="K405" s="14"/>
    </row>
    <row r="406" spans="2:11" x14ac:dyDescent="0.2">
      <c r="B406" s="242">
        <v>1871</v>
      </c>
      <c r="C406" s="243">
        <v>680</v>
      </c>
      <c r="D406" s="233">
        <f t="shared" si="19"/>
        <v>0.30733590733590643</v>
      </c>
      <c r="E406" s="234">
        <f t="shared" si="18"/>
        <v>1.6883046268093796E-4</v>
      </c>
      <c r="F406" s="234">
        <f>SUM($E$9:E406)</f>
        <v>4.3778285727310282E-2</v>
      </c>
      <c r="J406" s="14"/>
      <c r="K406" s="14"/>
    </row>
    <row r="407" spans="2:11" x14ac:dyDescent="0.2">
      <c r="B407" s="239">
        <v>2114</v>
      </c>
      <c r="C407" s="240">
        <v>680</v>
      </c>
      <c r="D407" s="233">
        <f t="shared" si="19"/>
        <v>0.30810810810810718</v>
      </c>
      <c r="E407" s="234">
        <f t="shared" si="18"/>
        <v>1.6883046268093796E-4</v>
      </c>
      <c r="F407" s="234">
        <f>SUM($E$9:E407)</f>
        <v>4.3947116189991219E-2</v>
      </c>
      <c r="J407" s="14"/>
      <c r="K407" s="14"/>
    </row>
    <row r="408" spans="2:11" x14ac:dyDescent="0.2">
      <c r="B408" s="242">
        <v>1507</v>
      </c>
      <c r="C408" s="243">
        <v>683.33333333333337</v>
      </c>
      <c r="D408" s="233">
        <f t="shared" si="19"/>
        <v>0.30888030888030793</v>
      </c>
      <c r="E408" s="234">
        <f t="shared" si="18"/>
        <v>1.6965806298819747E-4</v>
      </c>
      <c r="F408" s="234">
        <f>SUM($E$9:E408)</f>
        <v>4.4116774252979413E-2</v>
      </c>
      <c r="J408" s="14"/>
      <c r="K408" s="14"/>
    </row>
    <row r="409" spans="2:11" x14ac:dyDescent="0.2">
      <c r="B409" s="242">
        <v>1862</v>
      </c>
      <c r="C409" s="243">
        <v>685</v>
      </c>
      <c r="D409" s="233">
        <f t="shared" si="19"/>
        <v>0.30965250965250868</v>
      </c>
      <c r="E409" s="234">
        <f t="shared" si="18"/>
        <v>1.7007186314182721E-4</v>
      </c>
      <c r="F409" s="234">
        <f>SUM($E$9:E409)</f>
        <v>4.4286846116121242E-2</v>
      </c>
      <c r="J409" s="14"/>
      <c r="K409" s="14"/>
    </row>
    <row r="410" spans="2:11" x14ac:dyDescent="0.2">
      <c r="B410" s="239">
        <v>1825</v>
      </c>
      <c r="C410" s="240">
        <v>690</v>
      </c>
      <c r="D410" s="233">
        <f t="shared" si="19"/>
        <v>0.31042471042470943</v>
      </c>
      <c r="E410" s="234">
        <f t="shared" si="18"/>
        <v>1.7131326360271646E-4</v>
      </c>
      <c r="F410" s="234">
        <f>SUM($E$9:E410)</f>
        <v>4.4458159379723958E-2</v>
      </c>
      <c r="J410" s="14"/>
      <c r="K410" s="14"/>
    </row>
    <row r="411" spans="2:11" x14ac:dyDescent="0.2">
      <c r="B411" s="239">
        <v>2068</v>
      </c>
      <c r="C411" s="240">
        <v>690</v>
      </c>
      <c r="D411" s="233">
        <f t="shared" si="19"/>
        <v>0.31119691119691018</v>
      </c>
      <c r="E411" s="234">
        <f t="shared" si="18"/>
        <v>1.7131326360271646E-4</v>
      </c>
      <c r="F411" s="234">
        <f>SUM($E$9:E411)</f>
        <v>4.4629472643326673E-2</v>
      </c>
      <c r="J411" s="14"/>
      <c r="K411" s="14"/>
    </row>
    <row r="412" spans="2:11" x14ac:dyDescent="0.2">
      <c r="B412" s="239">
        <v>969</v>
      </c>
      <c r="C412" s="240">
        <v>691.66666666666663</v>
      </c>
      <c r="D412" s="233">
        <f t="shared" si="19"/>
        <v>0.31196911196911092</v>
      </c>
      <c r="E412" s="234">
        <f t="shared" si="18"/>
        <v>1.7172706375634619E-4</v>
      </c>
      <c r="F412" s="234">
        <f>SUM($E$9:E412)</f>
        <v>4.4801199707083017E-2</v>
      </c>
      <c r="J412" s="14"/>
      <c r="K412" s="14"/>
    </row>
    <row r="413" spans="2:11" x14ac:dyDescent="0.2">
      <c r="B413" s="239">
        <v>319</v>
      </c>
      <c r="C413" s="240">
        <v>699.6</v>
      </c>
      <c r="D413" s="233">
        <f t="shared" si="19"/>
        <v>0.31274131274131167</v>
      </c>
      <c r="E413" s="234">
        <f t="shared" si="18"/>
        <v>1.7369675248762382E-4</v>
      </c>
      <c r="F413" s="234">
        <f>SUM($E$9:E413)</f>
        <v>4.4974896459570639E-2</v>
      </c>
      <c r="J413" s="14"/>
      <c r="K413" s="14"/>
    </row>
    <row r="414" spans="2:11" x14ac:dyDescent="0.2">
      <c r="B414" s="242">
        <v>374</v>
      </c>
      <c r="C414" s="243">
        <v>699.6</v>
      </c>
      <c r="D414" s="233">
        <f t="shared" si="19"/>
        <v>0.31351351351351242</v>
      </c>
      <c r="E414" s="234">
        <f t="shared" si="18"/>
        <v>1.7369675248762382E-4</v>
      </c>
      <c r="F414" s="234">
        <f>SUM($E$9:E414)</f>
        <v>4.5148593212058261E-2</v>
      </c>
      <c r="J414" s="14"/>
      <c r="K414" s="14"/>
    </row>
    <row r="415" spans="2:11" x14ac:dyDescent="0.2">
      <c r="B415" s="239">
        <v>1251</v>
      </c>
      <c r="C415" s="240">
        <v>702</v>
      </c>
      <c r="D415" s="233">
        <f t="shared" si="19"/>
        <v>0.31428571428571317</v>
      </c>
      <c r="E415" s="234">
        <f t="shared" si="18"/>
        <v>1.7429262470885067E-4</v>
      </c>
      <c r="F415" s="234">
        <f>SUM($E$9:E415)</f>
        <v>4.5322885836767114E-2</v>
      </c>
      <c r="J415" s="14"/>
      <c r="K415" s="14"/>
    </row>
    <row r="416" spans="2:11" x14ac:dyDescent="0.2">
      <c r="B416" s="239">
        <v>1511</v>
      </c>
      <c r="C416" s="240">
        <v>706.76700000000005</v>
      </c>
      <c r="D416" s="233">
        <f t="shared" si="19"/>
        <v>0.31505791505791392</v>
      </c>
      <c r="E416" s="234">
        <f t="shared" si="18"/>
        <v>1.7547617590826247E-4</v>
      </c>
      <c r="F416" s="234">
        <f>SUM($E$9:E416)</f>
        <v>4.5498362012675375E-2</v>
      </c>
      <c r="J416" s="14"/>
      <c r="K416" s="14"/>
    </row>
    <row r="417" spans="2:6" x14ac:dyDescent="0.2">
      <c r="B417" s="239">
        <v>716</v>
      </c>
      <c r="C417" s="240">
        <v>707</v>
      </c>
      <c r="D417" s="233">
        <f t="shared" si="19"/>
        <v>0.31583011583011467</v>
      </c>
      <c r="E417" s="234">
        <f t="shared" si="18"/>
        <v>1.7553402516973991E-4</v>
      </c>
      <c r="F417" s="234">
        <f>SUM($E$9:E417)</f>
        <v>4.5673896037845114E-2</v>
      </c>
    </row>
    <row r="418" spans="2:6" x14ac:dyDescent="0.2">
      <c r="B418" s="242">
        <v>747</v>
      </c>
      <c r="C418" s="243">
        <v>710</v>
      </c>
      <c r="D418" s="233">
        <f t="shared" si="19"/>
        <v>0.31660231660231541</v>
      </c>
      <c r="E418" s="234">
        <f t="shared" si="18"/>
        <v>1.7627886544627347E-4</v>
      </c>
      <c r="F418" s="234">
        <f>SUM($E$9:E418)</f>
        <v>4.5850174903291387E-2</v>
      </c>
    </row>
    <row r="419" spans="2:6" x14ac:dyDescent="0.2">
      <c r="B419" s="242">
        <v>778</v>
      </c>
      <c r="C419" s="243">
        <v>716</v>
      </c>
      <c r="D419" s="233">
        <f t="shared" si="19"/>
        <v>0.31737451737451616</v>
      </c>
      <c r="E419" s="234">
        <f t="shared" si="18"/>
        <v>1.7776854599934054E-4</v>
      </c>
      <c r="F419" s="234">
        <f>SUM($E$9:E419)</f>
        <v>4.6027943449290724E-2</v>
      </c>
    </row>
    <row r="420" spans="2:6" x14ac:dyDescent="0.2">
      <c r="B420" s="239">
        <v>1492</v>
      </c>
      <c r="C420" s="240">
        <v>718</v>
      </c>
      <c r="D420" s="233">
        <f t="shared" si="19"/>
        <v>0.31814671814671691</v>
      </c>
      <c r="E420" s="234">
        <f t="shared" si="18"/>
        <v>1.7826510618369626E-4</v>
      </c>
      <c r="F420" s="234">
        <f>SUM($E$9:E420)</f>
        <v>4.6206208555474422E-2</v>
      </c>
    </row>
    <row r="421" spans="2:6" x14ac:dyDescent="0.2">
      <c r="B421" s="239">
        <v>79</v>
      </c>
      <c r="C421" s="240">
        <v>720</v>
      </c>
      <c r="D421" s="233">
        <f t="shared" si="19"/>
        <v>0.31891891891891766</v>
      </c>
      <c r="E421" s="234">
        <f t="shared" si="18"/>
        <v>1.7876166636805196E-4</v>
      </c>
      <c r="F421" s="234">
        <f>SUM($E$9:E421)</f>
        <v>4.6384970221842473E-2</v>
      </c>
    </row>
    <row r="422" spans="2:6" x14ac:dyDescent="0.2">
      <c r="B422" s="239">
        <v>93</v>
      </c>
      <c r="C422" s="240">
        <v>720</v>
      </c>
      <c r="D422" s="233">
        <f t="shared" si="19"/>
        <v>0.31969111969111841</v>
      </c>
      <c r="E422" s="234">
        <f t="shared" si="18"/>
        <v>1.7876166636805196E-4</v>
      </c>
      <c r="F422" s="234">
        <f>SUM($E$9:E422)</f>
        <v>4.6563731888210523E-2</v>
      </c>
    </row>
    <row r="423" spans="2:6" x14ac:dyDescent="0.2">
      <c r="B423" s="239">
        <v>244</v>
      </c>
      <c r="C423" s="240">
        <v>720</v>
      </c>
      <c r="D423" s="233">
        <f t="shared" si="19"/>
        <v>0.32046332046331916</v>
      </c>
      <c r="E423" s="234">
        <f t="shared" si="18"/>
        <v>1.7876166636805196E-4</v>
      </c>
      <c r="F423" s="234">
        <f>SUM($E$9:E423)</f>
        <v>4.6742493554578574E-2</v>
      </c>
    </row>
    <row r="424" spans="2:6" x14ac:dyDescent="0.2">
      <c r="B424" s="239">
        <v>669</v>
      </c>
      <c r="C424" s="240">
        <v>720</v>
      </c>
      <c r="D424" s="233">
        <f t="shared" si="19"/>
        <v>0.32123552123551991</v>
      </c>
      <c r="E424" s="234">
        <f t="shared" si="18"/>
        <v>1.7876166636805196E-4</v>
      </c>
      <c r="F424" s="234">
        <f>SUM($E$9:E424)</f>
        <v>4.6921255220946624E-2</v>
      </c>
    </row>
    <row r="425" spans="2:6" x14ac:dyDescent="0.2">
      <c r="B425" s="239">
        <v>1036</v>
      </c>
      <c r="C425" s="240">
        <v>720</v>
      </c>
      <c r="D425" s="233">
        <f t="shared" si="19"/>
        <v>0.32200772200772065</v>
      </c>
      <c r="E425" s="234">
        <f t="shared" si="18"/>
        <v>1.7876166636805196E-4</v>
      </c>
      <c r="F425" s="234">
        <f>SUM($E$9:E425)</f>
        <v>4.7100016887314675E-2</v>
      </c>
    </row>
    <row r="426" spans="2:6" x14ac:dyDescent="0.2">
      <c r="B426" s="242">
        <v>1128</v>
      </c>
      <c r="C426" s="243">
        <v>720</v>
      </c>
      <c r="D426" s="233">
        <f t="shared" si="19"/>
        <v>0.3227799227799214</v>
      </c>
      <c r="E426" s="234">
        <f t="shared" si="18"/>
        <v>1.7876166636805196E-4</v>
      </c>
      <c r="F426" s="234">
        <f>SUM($E$9:E426)</f>
        <v>4.7278778553682725E-2</v>
      </c>
    </row>
    <row r="427" spans="2:6" x14ac:dyDescent="0.2">
      <c r="B427" s="239">
        <v>1242</v>
      </c>
      <c r="C427" s="240">
        <v>720</v>
      </c>
      <c r="D427" s="233">
        <f t="shared" si="19"/>
        <v>0.32355212355212215</v>
      </c>
      <c r="E427" s="234">
        <f t="shared" si="18"/>
        <v>1.7876166636805196E-4</v>
      </c>
      <c r="F427" s="234">
        <f>SUM($E$9:E427)</f>
        <v>4.7457540220050776E-2</v>
      </c>
    </row>
    <row r="428" spans="2:6" x14ac:dyDescent="0.2">
      <c r="B428" s="239">
        <v>1673</v>
      </c>
      <c r="C428" s="240">
        <v>720</v>
      </c>
      <c r="D428" s="233">
        <f t="shared" si="19"/>
        <v>0.3243243243243229</v>
      </c>
      <c r="E428" s="234">
        <f t="shared" si="18"/>
        <v>1.7876166636805196E-4</v>
      </c>
      <c r="F428" s="234">
        <f>SUM($E$9:E428)</f>
        <v>4.7636301886418826E-2</v>
      </c>
    </row>
    <row r="429" spans="2:6" x14ac:dyDescent="0.2">
      <c r="B429" s="239">
        <v>2111</v>
      </c>
      <c r="C429" s="240">
        <v>724</v>
      </c>
      <c r="D429" s="233">
        <f t="shared" si="19"/>
        <v>0.32509652509652365</v>
      </c>
      <c r="E429" s="234">
        <f t="shared" si="18"/>
        <v>1.7975478673676334E-4</v>
      </c>
      <c r="F429" s="234">
        <f>SUM($E$9:E429)</f>
        <v>4.7816056673155589E-2</v>
      </c>
    </row>
    <row r="430" spans="2:6" x14ac:dyDescent="0.2">
      <c r="B430" s="242">
        <v>252</v>
      </c>
      <c r="C430" s="243">
        <v>725</v>
      </c>
      <c r="D430" s="233">
        <f t="shared" si="19"/>
        <v>0.3258687258687244</v>
      </c>
      <c r="E430" s="234">
        <f t="shared" si="18"/>
        <v>1.800030668289412E-4</v>
      </c>
      <c r="F430" s="234">
        <f>SUM($E$9:E430)</f>
        <v>4.7996059739984533E-2</v>
      </c>
    </row>
    <row r="431" spans="2:6" x14ac:dyDescent="0.2">
      <c r="B431" s="239">
        <v>318</v>
      </c>
      <c r="C431" s="240">
        <v>725</v>
      </c>
      <c r="D431" s="233">
        <f t="shared" si="19"/>
        <v>0.32664092664092514</v>
      </c>
      <c r="E431" s="234">
        <f t="shared" si="18"/>
        <v>1.800030668289412E-4</v>
      </c>
      <c r="F431" s="234">
        <f>SUM($E$9:E431)</f>
        <v>4.8176062806813476E-2</v>
      </c>
    </row>
    <row r="432" spans="2:6" x14ac:dyDescent="0.2">
      <c r="B432" s="242">
        <v>1644</v>
      </c>
      <c r="C432" s="243">
        <v>727.2</v>
      </c>
      <c r="D432" s="233">
        <f t="shared" si="19"/>
        <v>0.32741312741312589</v>
      </c>
      <c r="E432" s="234">
        <f t="shared" si="18"/>
        <v>1.8054928303173247E-4</v>
      </c>
      <c r="F432" s="234">
        <f>SUM($E$9:E432)</f>
        <v>4.8356612089845208E-2</v>
      </c>
    </row>
    <row r="433" spans="2:6" x14ac:dyDescent="0.2">
      <c r="B433" s="242">
        <v>541</v>
      </c>
      <c r="C433" s="243">
        <v>730</v>
      </c>
      <c r="D433" s="233">
        <f t="shared" si="19"/>
        <v>0.32818532818532664</v>
      </c>
      <c r="E433" s="234">
        <f t="shared" si="18"/>
        <v>1.8124446728983045E-4</v>
      </c>
      <c r="F433" s="234">
        <f>SUM($E$9:E433)</f>
        <v>4.8537856557135037E-2</v>
      </c>
    </row>
    <row r="434" spans="2:6" x14ac:dyDescent="0.2">
      <c r="B434" s="239">
        <v>2055</v>
      </c>
      <c r="C434" s="240">
        <v>730</v>
      </c>
      <c r="D434" s="233">
        <f t="shared" si="19"/>
        <v>0.32895752895752739</v>
      </c>
      <c r="E434" s="234">
        <f t="shared" si="18"/>
        <v>1.8124446728983045E-4</v>
      </c>
      <c r="F434" s="234">
        <f>SUM($E$9:E434)</f>
        <v>4.8719101024424866E-2</v>
      </c>
    </row>
    <row r="435" spans="2:6" x14ac:dyDescent="0.2">
      <c r="B435" s="239">
        <v>264</v>
      </c>
      <c r="C435" s="240">
        <v>740</v>
      </c>
      <c r="D435" s="233">
        <f t="shared" si="19"/>
        <v>0.32972972972972814</v>
      </c>
      <c r="E435" s="234">
        <f t="shared" si="18"/>
        <v>1.8372726821160894E-4</v>
      </c>
      <c r="F435" s="234">
        <f>SUM($E$9:E435)</f>
        <v>4.8902828292636473E-2</v>
      </c>
    </row>
    <row r="436" spans="2:6" x14ac:dyDescent="0.2">
      <c r="B436" s="239">
        <v>335</v>
      </c>
      <c r="C436" s="240">
        <v>740</v>
      </c>
      <c r="D436" s="233">
        <f t="shared" si="19"/>
        <v>0.33050193050192889</v>
      </c>
      <c r="E436" s="234">
        <f t="shared" si="18"/>
        <v>1.8372726821160894E-4</v>
      </c>
      <c r="F436" s="234">
        <f>SUM($E$9:E436)</f>
        <v>4.908655556084808E-2</v>
      </c>
    </row>
    <row r="437" spans="2:6" x14ac:dyDescent="0.2">
      <c r="B437" s="242">
        <v>1090</v>
      </c>
      <c r="C437" s="243">
        <v>740</v>
      </c>
      <c r="D437" s="233">
        <f t="shared" si="19"/>
        <v>0.33127413127412964</v>
      </c>
      <c r="E437" s="234">
        <f t="shared" si="18"/>
        <v>1.8372726821160894E-4</v>
      </c>
      <c r="F437" s="234">
        <f>SUM($E$9:E437)</f>
        <v>4.9270282829059688E-2</v>
      </c>
    </row>
    <row r="438" spans="2:6" x14ac:dyDescent="0.2">
      <c r="B438" s="242">
        <v>1116</v>
      </c>
      <c r="C438" s="243">
        <v>740</v>
      </c>
      <c r="D438" s="233">
        <f t="shared" si="19"/>
        <v>0.33204633204633038</v>
      </c>
      <c r="E438" s="234">
        <f t="shared" si="18"/>
        <v>1.8372726821160894E-4</v>
      </c>
      <c r="F438" s="234">
        <f>SUM($E$9:E438)</f>
        <v>4.9454010097271295E-2</v>
      </c>
    </row>
    <row r="439" spans="2:6" x14ac:dyDescent="0.2">
      <c r="B439" s="239">
        <v>1653</v>
      </c>
      <c r="C439" s="240">
        <v>740</v>
      </c>
      <c r="D439" s="233">
        <f t="shared" si="19"/>
        <v>0.33281853281853113</v>
      </c>
      <c r="E439" s="234">
        <f t="shared" si="18"/>
        <v>1.8372726821160894E-4</v>
      </c>
      <c r="F439" s="234">
        <f>SUM($E$9:E439)</f>
        <v>4.9637737365482902E-2</v>
      </c>
    </row>
    <row r="440" spans="2:6" x14ac:dyDescent="0.2">
      <c r="B440" s="239">
        <v>954</v>
      </c>
      <c r="C440" s="240">
        <v>745.09833333333336</v>
      </c>
      <c r="D440" s="233">
        <f t="shared" si="19"/>
        <v>0.33359073359073188</v>
      </c>
      <c r="E440" s="234">
        <f t="shared" si="18"/>
        <v>1.8499308288156237E-4</v>
      </c>
      <c r="F440" s="234">
        <f>SUM($E$9:E440)</f>
        <v>4.9822730448364466E-2</v>
      </c>
    </row>
    <row r="441" spans="2:6" x14ac:dyDescent="0.2">
      <c r="B441" s="242">
        <v>260</v>
      </c>
      <c r="C441" s="243">
        <v>747.3</v>
      </c>
      <c r="D441" s="233">
        <f t="shared" si="19"/>
        <v>0.33436293436293263</v>
      </c>
      <c r="E441" s="234">
        <f t="shared" si="18"/>
        <v>1.8553971288450726E-4</v>
      </c>
      <c r="F441" s="234">
        <f>SUM($E$9:E441)</f>
        <v>5.0008270161248973E-2</v>
      </c>
    </row>
    <row r="442" spans="2:6" x14ac:dyDescent="0.2">
      <c r="B442" s="239">
        <v>88</v>
      </c>
      <c r="C442" s="240">
        <v>750</v>
      </c>
      <c r="D442" s="233">
        <f t="shared" si="19"/>
        <v>0.33513513513513338</v>
      </c>
      <c r="E442" s="234">
        <f t="shared" si="18"/>
        <v>1.8621006913338746E-4</v>
      </c>
      <c r="F442" s="234">
        <f>SUM($E$9:E442)</f>
        <v>5.0194480230382359E-2</v>
      </c>
    </row>
    <row r="443" spans="2:6" x14ac:dyDescent="0.2">
      <c r="B443" s="239">
        <v>132</v>
      </c>
      <c r="C443" s="240">
        <v>750</v>
      </c>
      <c r="D443" s="233">
        <f t="shared" si="19"/>
        <v>0.33590733590733413</v>
      </c>
      <c r="E443" s="234">
        <f t="shared" si="18"/>
        <v>1.8621006913338746E-4</v>
      </c>
      <c r="F443" s="234">
        <f>SUM($E$9:E443)</f>
        <v>5.0380690299515744E-2</v>
      </c>
    </row>
    <row r="444" spans="2:6" x14ac:dyDescent="0.2">
      <c r="B444" s="239">
        <v>172</v>
      </c>
      <c r="C444" s="240">
        <v>750</v>
      </c>
      <c r="D444" s="233">
        <f t="shared" si="19"/>
        <v>0.33667953667953487</v>
      </c>
      <c r="E444" s="234">
        <f t="shared" si="18"/>
        <v>1.8621006913338746E-4</v>
      </c>
      <c r="F444" s="234">
        <f>SUM($E$9:E444)</f>
        <v>5.056690036864913E-2</v>
      </c>
    </row>
    <row r="445" spans="2:6" x14ac:dyDescent="0.2">
      <c r="B445" s="242">
        <v>402</v>
      </c>
      <c r="C445" s="243">
        <v>750</v>
      </c>
      <c r="D445" s="233">
        <f t="shared" si="19"/>
        <v>0.33745173745173562</v>
      </c>
      <c r="E445" s="234">
        <f t="shared" si="18"/>
        <v>1.8621006913338746E-4</v>
      </c>
      <c r="F445" s="234">
        <f>SUM($E$9:E445)</f>
        <v>5.0753110437782516E-2</v>
      </c>
    </row>
    <row r="446" spans="2:6" x14ac:dyDescent="0.2">
      <c r="B446" s="239">
        <v>594</v>
      </c>
      <c r="C446" s="240">
        <v>750</v>
      </c>
      <c r="D446" s="233">
        <f t="shared" si="19"/>
        <v>0.33822393822393637</v>
      </c>
      <c r="E446" s="234">
        <f t="shared" si="18"/>
        <v>1.8621006913338746E-4</v>
      </c>
      <c r="F446" s="234">
        <f>SUM($E$9:E446)</f>
        <v>5.0939320506915901E-2</v>
      </c>
    </row>
    <row r="447" spans="2:6" x14ac:dyDescent="0.2">
      <c r="B447" s="242">
        <v>874</v>
      </c>
      <c r="C447" s="243">
        <v>750</v>
      </c>
      <c r="D447" s="233">
        <f t="shared" si="19"/>
        <v>0.33899613899613712</v>
      </c>
      <c r="E447" s="234">
        <f t="shared" si="18"/>
        <v>1.8621006913338746E-4</v>
      </c>
      <c r="F447" s="234">
        <f>SUM($E$9:E447)</f>
        <v>5.1125530576049287E-2</v>
      </c>
    </row>
    <row r="448" spans="2:6" x14ac:dyDescent="0.2">
      <c r="B448" s="239">
        <v>926</v>
      </c>
      <c r="C448" s="240">
        <v>750</v>
      </c>
      <c r="D448" s="233">
        <f t="shared" si="19"/>
        <v>0.33976833976833787</v>
      </c>
      <c r="E448" s="234">
        <f t="shared" si="18"/>
        <v>1.8621006913338746E-4</v>
      </c>
      <c r="F448" s="234">
        <f>SUM($E$9:E448)</f>
        <v>5.1311740645182673E-2</v>
      </c>
    </row>
    <row r="449" spans="2:6" x14ac:dyDescent="0.2">
      <c r="B449" s="242">
        <v>974</v>
      </c>
      <c r="C449" s="243">
        <v>750</v>
      </c>
      <c r="D449" s="233">
        <f t="shared" si="19"/>
        <v>0.34054054054053862</v>
      </c>
      <c r="E449" s="234">
        <f t="shared" si="18"/>
        <v>1.8621006913338746E-4</v>
      </c>
      <c r="F449" s="234">
        <f>SUM($E$9:E449)</f>
        <v>5.1497950714316058E-2</v>
      </c>
    </row>
    <row r="450" spans="2:6" x14ac:dyDescent="0.2">
      <c r="B450" s="242">
        <v>1044</v>
      </c>
      <c r="C450" s="243">
        <v>750</v>
      </c>
      <c r="D450" s="233">
        <f t="shared" si="19"/>
        <v>0.34131274131273937</v>
      </c>
      <c r="E450" s="234">
        <f t="shared" si="18"/>
        <v>1.8621006913338746E-4</v>
      </c>
      <c r="F450" s="234">
        <f>SUM($E$9:E450)</f>
        <v>5.1684160783449444E-2</v>
      </c>
    </row>
    <row r="451" spans="2:6" x14ac:dyDescent="0.2">
      <c r="B451" s="239">
        <v>1133</v>
      </c>
      <c r="C451" s="240">
        <v>750</v>
      </c>
      <c r="D451" s="233">
        <f t="shared" si="19"/>
        <v>0.34208494208494011</v>
      </c>
      <c r="E451" s="234">
        <f t="shared" si="18"/>
        <v>1.8621006913338746E-4</v>
      </c>
      <c r="F451" s="234">
        <f>SUM($E$9:E451)</f>
        <v>5.187037085258283E-2</v>
      </c>
    </row>
    <row r="452" spans="2:6" x14ac:dyDescent="0.2">
      <c r="B452" s="242">
        <v>1187</v>
      </c>
      <c r="C452" s="243">
        <v>750</v>
      </c>
      <c r="D452" s="233">
        <f t="shared" si="19"/>
        <v>0.34285714285714086</v>
      </c>
      <c r="E452" s="234">
        <f t="shared" si="18"/>
        <v>1.8621006913338746E-4</v>
      </c>
      <c r="F452" s="234">
        <f>SUM($E$9:E452)</f>
        <v>5.2056580921716215E-2</v>
      </c>
    </row>
    <row r="453" spans="2:6" x14ac:dyDescent="0.2">
      <c r="B453" s="242">
        <v>1194</v>
      </c>
      <c r="C453" s="243">
        <v>750</v>
      </c>
      <c r="D453" s="233">
        <f t="shared" si="19"/>
        <v>0.34362934362934161</v>
      </c>
      <c r="E453" s="234">
        <f t="shared" si="18"/>
        <v>1.8621006913338746E-4</v>
      </c>
      <c r="F453" s="234">
        <f>SUM($E$9:E453)</f>
        <v>5.2242790990849601E-2</v>
      </c>
    </row>
    <row r="454" spans="2:6" x14ac:dyDescent="0.2">
      <c r="B454" s="239">
        <v>1236</v>
      </c>
      <c r="C454" s="240">
        <v>750</v>
      </c>
      <c r="D454" s="233">
        <f t="shared" si="19"/>
        <v>0.34440154440154236</v>
      </c>
      <c r="E454" s="234">
        <f t="shared" si="18"/>
        <v>1.8621006913338746E-4</v>
      </c>
      <c r="F454" s="234">
        <f>SUM($E$9:E454)</f>
        <v>5.2429001059982987E-2</v>
      </c>
    </row>
    <row r="455" spans="2:6" x14ac:dyDescent="0.2">
      <c r="B455" s="239">
        <v>1314</v>
      </c>
      <c r="C455" s="240">
        <v>750</v>
      </c>
      <c r="D455" s="233">
        <f t="shared" si="19"/>
        <v>0.34517374517374311</v>
      </c>
      <c r="E455" s="234">
        <f t="shared" si="18"/>
        <v>1.8621006913338746E-4</v>
      </c>
      <c r="F455" s="234">
        <f>SUM($E$9:E455)</f>
        <v>5.2615211129116372E-2</v>
      </c>
    </row>
    <row r="456" spans="2:6" x14ac:dyDescent="0.2">
      <c r="B456" s="242">
        <v>1425</v>
      </c>
      <c r="C456" s="243">
        <v>750</v>
      </c>
      <c r="D456" s="233">
        <f t="shared" si="19"/>
        <v>0.34594594594594386</v>
      </c>
      <c r="E456" s="234">
        <f t="shared" si="18"/>
        <v>1.8621006913338746E-4</v>
      </c>
      <c r="F456" s="234">
        <f>SUM($E$9:E456)</f>
        <v>5.2801421198249758E-2</v>
      </c>
    </row>
    <row r="457" spans="2:6" x14ac:dyDescent="0.2">
      <c r="B457" s="239">
        <v>1462</v>
      </c>
      <c r="C457" s="240">
        <v>750</v>
      </c>
      <c r="D457" s="233">
        <f t="shared" si="19"/>
        <v>0.3467181467181446</v>
      </c>
      <c r="E457" s="234">
        <f t="shared" si="18"/>
        <v>1.8621006913338746E-4</v>
      </c>
      <c r="F457" s="234">
        <f>SUM($E$9:E457)</f>
        <v>5.2987631267383144E-2</v>
      </c>
    </row>
    <row r="458" spans="2:6" x14ac:dyDescent="0.2">
      <c r="B458" s="239">
        <v>1531</v>
      </c>
      <c r="C458" s="240">
        <v>750</v>
      </c>
      <c r="D458" s="233">
        <f t="shared" si="19"/>
        <v>0.34749034749034535</v>
      </c>
      <c r="E458" s="234">
        <f t="shared" ref="E458:E521" si="20">C458/SUM(C:C)</f>
        <v>1.8621006913338746E-4</v>
      </c>
      <c r="F458" s="234">
        <f>SUM($E$9:E458)</f>
        <v>5.3173841336516529E-2</v>
      </c>
    </row>
    <row r="459" spans="2:6" x14ac:dyDescent="0.2">
      <c r="B459" s="242">
        <v>1549</v>
      </c>
      <c r="C459" s="243">
        <v>750</v>
      </c>
      <c r="D459" s="233">
        <f t="shared" ref="D459:D522" si="21">D458+1/COUNT(C:C)</f>
        <v>0.3482625482625461</v>
      </c>
      <c r="E459" s="234">
        <f t="shared" si="20"/>
        <v>1.8621006913338746E-4</v>
      </c>
      <c r="F459" s="234">
        <f>SUM($E$9:E459)</f>
        <v>5.3360051405649915E-2</v>
      </c>
    </row>
    <row r="460" spans="2:6" x14ac:dyDescent="0.2">
      <c r="B460" s="242">
        <v>1595</v>
      </c>
      <c r="C460" s="243">
        <v>750</v>
      </c>
      <c r="D460" s="233">
        <f t="shared" si="21"/>
        <v>0.34903474903474685</v>
      </c>
      <c r="E460" s="234">
        <f t="shared" si="20"/>
        <v>1.8621006913338746E-4</v>
      </c>
      <c r="F460" s="234">
        <f>SUM($E$9:E460)</f>
        <v>5.3546261474783301E-2</v>
      </c>
    </row>
    <row r="461" spans="2:6" x14ac:dyDescent="0.2">
      <c r="B461" s="242">
        <v>1597</v>
      </c>
      <c r="C461" s="243">
        <v>750</v>
      </c>
      <c r="D461" s="233">
        <f t="shared" si="21"/>
        <v>0.3498069498069476</v>
      </c>
      <c r="E461" s="234">
        <f t="shared" si="20"/>
        <v>1.8621006913338746E-4</v>
      </c>
      <c r="F461" s="234">
        <f>SUM($E$9:E461)</f>
        <v>5.3732471543916686E-2</v>
      </c>
    </row>
    <row r="462" spans="2:6" x14ac:dyDescent="0.2">
      <c r="B462" s="242">
        <v>1617</v>
      </c>
      <c r="C462" s="243">
        <v>750</v>
      </c>
      <c r="D462" s="233">
        <f t="shared" si="21"/>
        <v>0.35057915057914835</v>
      </c>
      <c r="E462" s="234">
        <f t="shared" si="20"/>
        <v>1.8621006913338746E-4</v>
      </c>
      <c r="F462" s="234">
        <f>SUM($E$9:E462)</f>
        <v>5.3918681613050072E-2</v>
      </c>
    </row>
    <row r="463" spans="2:6" x14ac:dyDescent="0.2">
      <c r="B463" s="242">
        <v>1640</v>
      </c>
      <c r="C463" s="243">
        <v>750</v>
      </c>
      <c r="D463" s="233">
        <f t="shared" si="21"/>
        <v>0.35135135135134909</v>
      </c>
      <c r="E463" s="234">
        <f t="shared" si="20"/>
        <v>1.8621006913338746E-4</v>
      </c>
      <c r="F463" s="234">
        <f>SUM($E$9:E463)</f>
        <v>5.4104891682183458E-2</v>
      </c>
    </row>
    <row r="464" spans="2:6" x14ac:dyDescent="0.2">
      <c r="B464" s="242">
        <v>1845</v>
      </c>
      <c r="C464" s="243">
        <v>750</v>
      </c>
      <c r="D464" s="233">
        <f t="shared" si="21"/>
        <v>0.35212355212354984</v>
      </c>
      <c r="E464" s="234">
        <f t="shared" si="20"/>
        <v>1.8621006913338746E-4</v>
      </c>
      <c r="F464" s="234">
        <f>SUM($E$9:E464)</f>
        <v>5.4291101751316843E-2</v>
      </c>
    </row>
    <row r="465" spans="2:6" x14ac:dyDescent="0.2">
      <c r="B465" s="242">
        <v>1928</v>
      </c>
      <c r="C465" s="243">
        <v>750</v>
      </c>
      <c r="D465" s="233">
        <f t="shared" si="21"/>
        <v>0.35289575289575059</v>
      </c>
      <c r="E465" s="234">
        <f t="shared" si="20"/>
        <v>1.8621006913338746E-4</v>
      </c>
      <c r="F465" s="234">
        <f>SUM($E$9:E465)</f>
        <v>5.4477311820450229E-2</v>
      </c>
    </row>
    <row r="466" spans="2:6" x14ac:dyDescent="0.2">
      <c r="B466" s="242">
        <v>1949</v>
      </c>
      <c r="C466" s="243">
        <v>750</v>
      </c>
      <c r="D466" s="233">
        <f t="shared" si="21"/>
        <v>0.35366795366795134</v>
      </c>
      <c r="E466" s="234">
        <f t="shared" si="20"/>
        <v>1.8621006913338746E-4</v>
      </c>
      <c r="F466" s="234">
        <f>SUM($E$9:E466)</f>
        <v>5.4663521889583615E-2</v>
      </c>
    </row>
    <row r="467" spans="2:6" x14ac:dyDescent="0.2">
      <c r="B467" s="239">
        <v>2077</v>
      </c>
      <c r="C467" s="240">
        <v>750</v>
      </c>
      <c r="D467" s="233">
        <f t="shared" si="21"/>
        <v>0.35444015444015209</v>
      </c>
      <c r="E467" s="234">
        <f t="shared" si="20"/>
        <v>1.8621006913338746E-4</v>
      </c>
      <c r="F467" s="234">
        <f>SUM($E$9:E467)</f>
        <v>5.4849731958717E-2</v>
      </c>
    </row>
    <row r="468" spans="2:6" x14ac:dyDescent="0.2">
      <c r="B468" s="239">
        <v>2263</v>
      </c>
      <c r="C468" s="240">
        <v>750</v>
      </c>
      <c r="D468" s="233">
        <f t="shared" si="21"/>
        <v>0.35521235521235284</v>
      </c>
      <c r="E468" s="234">
        <f t="shared" si="20"/>
        <v>1.8621006913338746E-4</v>
      </c>
      <c r="F468" s="234">
        <f>SUM($E$9:E468)</f>
        <v>5.5035942027850386E-2</v>
      </c>
    </row>
    <row r="469" spans="2:6" x14ac:dyDescent="0.2">
      <c r="B469" s="239">
        <v>2298</v>
      </c>
      <c r="C469" s="240">
        <v>750</v>
      </c>
      <c r="D469" s="233">
        <f t="shared" si="21"/>
        <v>0.35598455598455359</v>
      </c>
      <c r="E469" s="234">
        <f t="shared" si="20"/>
        <v>1.8621006913338746E-4</v>
      </c>
      <c r="F469" s="234">
        <f>SUM($E$9:E469)</f>
        <v>5.5222152096983772E-2</v>
      </c>
    </row>
    <row r="470" spans="2:6" x14ac:dyDescent="0.2">
      <c r="B470" s="239">
        <v>501</v>
      </c>
      <c r="C470" s="240">
        <v>755</v>
      </c>
      <c r="D470" s="233">
        <f t="shared" si="21"/>
        <v>0.35675675675675433</v>
      </c>
      <c r="E470" s="234">
        <f t="shared" si="20"/>
        <v>1.874514695942767E-4</v>
      </c>
      <c r="F470" s="234">
        <f>SUM($E$9:E470)</f>
        <v>5.540960356657805E-2</v>
      </c>
    </row>
    <row r="471" spans="2:6" x14ac:dyDescent="0.2">
      <c r="B471" s="239">
        <v>2181</v>
      </c>
      <c r="C471" s="240">
        <v>757</v>
      </c>
      <c r="D471" s="233">
        <f t="shared" si="21"/>
        <v>0.35752895752895508</v>
      </c>
      <c r="E471" s="234">
        <f t="shared" si="20"/>
        <v>1.879480297786324E-4</v>
      </c>
      <c r="F471" s="234">
        <f>SUM($E$9:E471)</f>
        <v>5.5597551596356681E-2</v>
      </c>
    </row>
    <row r="472" spans="2:6" x14ac:dyDescent="0.2">
      <c r="B472" s="242">
        <v>1146</v>
      </c>
      <c r="C472" s="243">
        <v>760</v>
      </c>
      <c r="D472" s="233">
        <f t="shared" si="21"/>
        <v>0.35830115830115583</v>
      </c>
      <c r="E472" s="234">
        <f t="shared" si="20"/>
        <v>1.8869287005516595E-4</v>
      </c>
      <c r="F472" s="234">
        <f>SUM($E$9:E472)</f>
        <v>5.5786244466411845E-2</v>
      </c>
    </row>
    <row r="473" spans="2:6" x14ac:dyDescent="0.2">
      <c r="B473" s="239">
        <v>1934</v>
      </c>
      <c r="C473" s="240">
        <v>760</v>
      </c>
      <c r="D473" s="233">
        <f t="shared" si="21"/>
        <v>0.35907335907335658</v>
      </c>
      <c r="E473" s="234">
        <f t="shared" si="20"/>
        <v>1.8869287005516595E-4</v>
      </c>
      <c r="F473" s="234">
        <f>SUM($E$9:E473)</f>
        <v>5.5974937336467009E-2</v>
      </c>
    </row>
    <row r="474" spans="2:6" x14ac:dyDescent="0.2">
      <c r="B474" s="239">
        <v>901</v>
      </c>
      <c r="C474" s="240">
        <v>768</v>
      </c>
      <c r="D474" s="233">
        <f t="shared" si="21"/>
        <v>0.35984555984555733</v>
      </c>
      <c r="E474" s="234">
        <f t="shared" si="20"/>
        <v>1.9067911079258875E-4</v>
      </c>
      <c r="F474" s="234">
        <f>SUM($E$9:E474)</f>
        <v>5.6165616447259599E-2</v>
      </c>
    </row>
    <row r="475" spans="2:6" x14ac:dyDescent="0.2">
      <c r="B475" s="239">
        <v>225</v>
      </c>
      <c r="C475" s="240">
        <v>770</v>
      </c>
      <c r="D475" s="233">
        <f t="shared" si="21"/>
        <v>0.36061776061775808</v>
      </c>
      <c r="E475" s="234">
        <f t="shared" si="20"/>
        <v>1.9117567097694444E-4</v>
      </c>
      <c r="F475" s="234">
        <f>SUM($E$9:E475)</f>
        <v>5.6356792118236541E-2</v>
      </c>
    </row>
    <row r="476" spans="2:6" x14ac:dyDescent="0.2">
      <c r="B476" s="239">
        <v>478</v>
      </c>
      <c r="C476" s="240">
        <v>770</v>
      </c>
      <c r="D476" s="233">
        <f t="shared" si="21"/>
        <v>0.36138996138995882</v>
      </c>
      <c r="E476" s="234">
        <f t="shared" si="20"/>
        <v>1.9117567097694444E-4</v>
      </c>
      <c r="F476" s="234">
        <f>SUM($E$9:E476)</f>
        <v>5.6547967789213484E-2</v>
      </c>
    </row>
    <row r="477" spans="2:6" x14ac:dyDescent="0.2">
      <c r="B477" s="242">
        <v>553</v>
      </c>
      <c r="C477" s="243">
        <v>770</v>
      </c>
      <c r="D477" s="233">
        <f t="shared" si="21"/>
        <v>0.36216216216215957</v>
      </c>
      <c r="E477" s="234">
        <f t="shared" si="20"/>
        <v>1.9117567097694444E-4</v>
      </c>
      <c r="F477" s="234">
        <f>SUM($E$9:E477)</f>
        <v>5.6739143460190426E-2</v>
      </c>
    </row>
    <row r="478" spans="2:6" x14ac:dyDescent="0.2">
      <c r="B478" s="242">
        <v>984</v>
      </c>
      <c r="C478" s="243">
        <v>770</v>
      </c>
      <c r="D478" s="233">
        <f t="shared" si="21"/>
        <v>0.36293436293436032</v>
      </c>
      <c r="E478" s="234">
        <f t="shared" si="20"/>
        <v>1.9117567097694444E-4</v>
      </c>
      <c r="F478" s="234">
        <f>SUM($E$9:E478)</f>
        <v>5.6930319131167369E-2</v>
      </c>
    </row>
    <row r="479" spans="2:6" x14ac:dyDescent="0.2">
      <c r="B479" s="242">
        <v>2184</v>
      </c>
      <c r="C479" s="243">
        <v>770</v>
      </c>
      <c r="D479" s="233">
        <f t="shared" si="21"/>
        <v>0.36370656370656107</v>
      </c>
      <c r="E479" s="234">
        <f t="shared" si="20"/>
        <v>1.9117567097694444E-4</v>
      </c>
      <c r="F479" s="234">
        <f>SUM($E$9:E479)</f>
        <v>5.7121494802144311E-2</v>
      </c>
    </row>
    <row r="480" spans="2:6" x14ac:dyDescent="0.2">
      <c r="B480" s="239">
        <v>1987</v>
      </c>
      <c r="C480" s="240">
        <v>770.83333333333326</v>
      </c>
      <c r="D480" s="233">
        <f t="shared" si="21"/>
        <v>0.36447876447876182</v>
      </c>
      <c r="E480" s="234">
        <f t="shared" si="20"/>
        <v>1.913825710537593E-4</v>
      </c>
      <c r="F480" s="234">
        <f>SUM($E$9:E480)</f>
        <v>5.7312877373198068E-2</v>
      </c>
    </row>
    <row r="481" spans="2:6" x14ac:dyDescent="0.2">
      <c r="B481" s="239">
        <v>1001</v>
      </c>
      <c r="C481" s="240">
        <v>780</v>
      </c>
      <c r="D481" s="233">
        <f t="shared" si="21"/>
        <v>0.36525096525096257</v>
      </c>
      <c r="E481" s="234">
        <f t="shared" si="20"/>
        <v>1.9365847189872296E-4</v>
      </c>
      <c r="F481" s="234">
        <f>SUM($E$9:E481)</f>
        <v>5.7506535845096789E-2</v>
      </c>
    </row>
    <row r="482" spans="2:6" x14ac:dyDescent="0.2">
      <c r="B482" s="239">
        <v>1301</v>
      </c>
      <c r="C482" s="240">
        <v>780</v>
      </c>
      <c r="D482" s="233">
        <f t="shared" si="21"/>
        <v>0.36602316602316332</v>
      </c>
      <c r="E482" s="234">
        <f t="shared" si="20"/>
        <v>1.9365847189872296E-4</v>
      </c>
      <c r="F482" s="234">
        <f>SUM($E$9:E482)</f>
        <v>5.7700194316995509E-2</v>
      </c>
    </row>
    <row r="483" spans="2:6" x14ac:dyDescent="0.2">
      <c r="B483" s="239">
        <v>1560</v>
      </c>
      <c r="C483" s="240">
        <v>780</v>
      </c>
      <c r="D483" s="233">
        <f t="shared" si="21"/>
        <v>0.36679536679536406</v>
      </c>
      <c r="E483" s="234">
        <f t="shared" si="20"/>
        <v>1.9365847189872296E-4</v>
      </c>
      <c r="F483" s="234">
        <f>SUM($E$9:E483)</f>
        <v>5.789385278889423E-2</v>
      </c>
    </row>
    <row r="484" spans="2:6" x14ac:dyDescent="0.2">
      <c r="B484" s="242">
        <v>2044</v>
      </c>
      <c r="C484" s="243">
        <v>780</v>
      </c>
      <c r="D484" s="233">
        <f t="shared" si="21"/>
        <v>0.36756756756756481</v>
      </c>
      <c r="E484" s="234">
        <f t="shared" si="20"/>
        <v>1.9365847189872296E-4</v>
      </c>
      <c r="F484" s="234">
        <f>SUM($E$9:E484)</f>
        <v>5.8087511260792951E-2</v>
      </c>
    </row>
    <row r="485" spans="2:6" x14ac:dyDescent="0.2">
      <c r="B485" s="242">
        <v>248</v>
      </c>
      <c r="C485" s="243">
        <v>784.86749999999995</v>
      </c>
      <c r="D485" s="233">
        <f t="shared" si="21"/>
        <v>0.36833976833976556</v>
      </c>
      <c r="E485" s="234">
        <f t="shared" si="20"/>
        <v>1.9486697524739863E-4</v>
      </c>
      <c r="F485" s="234">
        <f>SUM($E$9:E485)</f>
        <v>5.828237823604035E-2</v>
      </c>
    </row>
    <row r="486" spans="2:6" x14ac:dyDescent="0.2">
      <c r="B486" s="242">
        <v>967</v>
      </c>
      <c r="C486" s="243">
        <v>785</v>
      </c>
      <c r="D486" s="233">
        <f t="shared" si="21"/>
        <v>0.36911196911196631</v>
      </c>
      <c r="E486" s="234">
        <f t="shared" si="20"/>
        <v>1.9489987235961221E-4</v>
      </c>
      <c r="F486" s="234">
        <f>SUM($E$9:E486)</f>
        <v>5.8477278108399963E-2</v>
      </c>
    </row>
    <row r="487" spans="2:6" x14ac:dyDescent="0.2">
      <c r="B487" s="242">
        <v>1359</v>
      </c>
      <c r="C487" s="243">
        <v>785</v>
      </c>
      <c r="D487" s="233">
        <f t="shared" si="21"/>
        <v>0.36988416988416706</v>
      </c>
      <c r="E487" s="234">
        <f t="shared" si="20"/>
        <v>1.9489987235961221E-4</v>
      </c>
      <c r="F487" s="234">
        <f>SUM($E$9:E487)</f>
        <v>5.8672177980759577E-2</v>
      </c>
    </row>
    <row r="488" spans="2:6" x14ac:dyDescent="0.2">
      <c r="B488" s="239">
        <v>889</v>
      </c>
      <c r="C488" s="240">
        <v>786.24</v>
      </c>
      <c r="D488" s="233">
        <f t="shared" si="21"/>
        <v>0.37065637065636781</v>
      </c>
      <c r="E488" s="234">
        <f t="shared" si="20"/>
        <v>1.9520773967391273E-4</v>
      </c>
      <c r="F488" s="234">
        <f>SUM($E$9:E488)</f>
        <v>5.8867385720433492E-2</v>
      </c>
    </row>
    <row r="489" spans="2:6" x14ac:dyDescent="0.2">
      <c r="B489" s="239">
        <v>717</v>
      </c>
      <c r="C489" s="240">
        <v>790</v>
      </c>
      <c r="D489" s="233">
        <f t="shared" si="21"/>
        <v>0.37142857142856855</v>
      </c>
      <c r="E489" s="234">
        <f t="shared" si="20"/>
        <v>1.9614127282050145E-4</v>
      </c>
      <c r="F489" s="234">
        <f>SUM($E$9:E489)</f>
        <v>5.9063526993253991E-2</v>
      </c>
    </row>
    <row r="490" spans="2:6" x14ac:dyDescent="0.2">
      <c r="B490" s="239">
        <v>1639</v>
      </c>
      <c r="C490" s="240">
        <v>790</v>
      </c>
      <c r="D490" s="233">
        <f t="shared" si="21"/>
        <v>0.3722007722007693</v>
      </c>
      <c r="E490" s="234">
        <f t="shared" si="20"/>
        <v>1.9614127282050145E-4</v>
      </c>
      <c r="F490" s="234">
        <f>SUM($E$9:E490)</f>
        <v>5.925966826607449E-2</v>
      </c>
    </row>
    <row r="491" spans="2:6" x14ac:dyDescent="0.2">
      <c r="B491" s="242">
        <v>1943</v>
      </c>
      <c r="C491" s="243">
        <v>790</v>
      </c>
      <c r="D491" s="233">
        <f t="shared" si="21"/>
        <v>0.37297297297297005</v>
      </c>
      <c r="E491" s="234">
        <f t="shared" si="20"/>
        <v>1.9614127282050145E-4</v>
      </c>
      <c r="F491" s="234">
        <f>SUM($E$9:E491)</f>
        <v>5.9455809538894989E-2</v>
      </c>
    </row>
    <row r="492" spans="2:6" x14ac:dyDescent="0.2">
      <c r="B492" s="242">
        <v>529</v>
      </c>
      <c r="C492" s="243">
        <v>791.66666666666663</v>
      </c>
      <c r="D492" s="233">
        <f t="shared" si="21"/>
        <v>0.3737451737451708</v>
      </c>
      <c r="E492" s="234">
        <f t="shared" si="20"/>
        <v>1.9655507297413119E-4</v>
      </c>
      <c r="F492" s="234">
        <f>SUM($E$9:E492)</f>
        <v>5.9652364611869117E-2</v>
      </c>
    </row>
    <row r="493" spans="2:6" x14ac:dyDescent="0.2">
      <c r="B493" s="239">
        <v>43</v>
      </c>
      <c r="C493" s="240">
        <v>795</v>
      </c>
      <c r="D493" s="233">
        <f t="shared" si="21"/>
        <v>0.37451737451737155</v>
      </c>
      <c r="E493" s="234">
        <f t="shared" si="20"/>
        <v>1.973826732813907E-4</v>
      </c>
      <c r="F493" s="234">
        <f>SUM($E$9:E493)</f>
        <v>5.9849747285150509E-2</v>
      </c>
    </row>
    <row r="494" spans="2:6" x14ac:dyDescent="0.2">
      <c r="B494" s="239">
        <v>286</v>
      </c>
      <c r="C494" s="240">
        <v>795</v>
      </c>
      <c r="D494" s="233">
        <f t="shared" si="21"/>
        <v>0.3752895752895723</v>
      </c>
      <c r="E494" s="234">
        <f t="shared" si="20"/>
        <v>1.973826732813907E-4</v>
      </c>
      <c r="F494" s="234">
        <f>SUM($E$9:E494)</f>
        <v>6.0047129958431901E-2</v>
      </c>
    </row>
    <row r="495" spans="2:6" x14ac:dyDescent="0.2">
      <c r="B495" s="239">
        <v>375</v>
      </c>
      <c r="C495" s="240">
        <v>795</v>
      </c>
      <c r="D495" s="233">
        <f t="shared" si="21"/>
        <v>0.37606177606177305</v>
      </c>
      <c r="E495" s="234">
        <f t="shared" si="20"/>
        <v>1.973826732813907E-4</v>
      </c>
      <c r="F495" s="234">
        <f>SUM($E$9:E495)</f>
        <v>6.0244512631713293E-2</v>
      </c>
    </row>
    <row r="496" spans="2:6" x14ac:dyDescent="0.2">
      <c r="B496" s="239">
        <v>775</v>
      </c>
      <c r="C496" s="240">
        <v>800</v>
      </c>
      <c r="D496" s="233">
        <f t="shared" si="21"/>
        <v>0.37683397683397379</v>
      </c>
      <c r="E496" s="234">
        <f t="shared" si="20"/>
        <v>1.9862407374227994E-4</v>
      </c>
      <c r="F496" s="234">
        <f>SUM($E$9:E496)</f>
        <v>6.044313670545557E-2</v>
      </c>
    </row>
    <row r="497" spans="2:6" x14ac:dyDescent="0.2">
      <c r="B497" s="239">
        <v>2271</v>
      </c>
      <c r="C497" s="240">
        <v>800</v>
      </c>
      <c r="D497" s="233">
        <f t="shared" si="21"/>
        <v>0.37760617760617454</v>
      </c>
      <c r="E497" s="234">
        <f t="shared" si="20"/>
        <v>1.9862407374227994E-4</v>
      </c>
      <c r="F497" s="234">
        <f>SUM($E$9:E497)</f>
        <v>6.0641760779197848E-2</v>
      </c>
    </row>
    <row r="498" spans="2:6" x14ac:dyDescent="0.2">
      <c r="B498" s="239">
        <v>706</v>
      </c>
      <c r="C498" s="240">
        <v>806</v>
      </c>
      <c r="D498" s="233">
        <f t="shared" si="21"/>
        <v>0.37837837837837529</v>
      </c>
      <c r="E498" s="234">
        <f t="shared" si="20"/>
        <v>2.0011375429534705E-4</v>
      </c>
      <c r="F498" s="234">
        <f>SUM($E$9:E498)</f>
        <v>6.0841874533493198E-2</v>
      </c>
    </row>
    <row r="499" spans="2:6" x14ac:dyDescent="0.2">
      <c r="B499" s="242">
        <v>235</v>
      </c>
      <c r="C499" s="243">
        <v>810</v>
      </c>
      <c r="D499" s="233">
        <f t="shared" si="21"/>
        <v>0.37915057915057604</v>
      </c>
      <c r="E499" s="234">
        <f t="shared" si="20"/>
        <v>2.0110687466405846E-4</v>
      </c>
      <c r="F499" s="234">
        <f>SUM($E$9:E499)</f>
        <v>6.1042981408157254E-2</v>
      </c>
    </row>
    <row r="500" spans="2:6" x14ac:dyDescent="0.2">
      <c r="B500" s="239">
        <v>1118</v>
      </c>
      <c r="C500" s="240">
        <v>812.5</v>
      </c>
      <c r="D500" s="233">
        <f t="shared" si="21"/>
        <v>0.37992277992277679</v>
      </c>
      <c r="E500" s="234">
        <f t="shared" si="20"/>
        <v>2.0172757489450308E-4</v>
      </c>
      <c r="F500" s="234">
        <f>SUM($E$9:E500)</f>
        <v>6.124470898305176E-2</v>
      </c>
    </row>
    <row r="501" spans="2:6" x14ac:dyDescent="0.2">
      <c r="B501" s="239">
        <v>1945</v>
      </c>
      <c r="C501" s="240">
        <v>815</v>
      </c>
      <c r="D501" s="233">
        <f t="shared" si="21"/>
        <v>0.38069498069497754</v>
      </c>
      <c r="E501" s="234">
        <f t="shared" si="20"/>
        <v>2.0234827512494771E-4</v>
      </c>
      <c r="F501" s="234">
        <f>SUM($E$9:E501)</f>
        <v>6.1447057258176709E-2</v>
      </c>
    </row>
    <row r="502" spans="2:6" x14ac:dyDescent="0.2">
      <c r="B502" s="239">
        <v>56</v>
      </c>
      <c r="C502" s="240">
        <v>820</v>
      </c>
      <c r="D502" s="233">
        <f t="shared" si="21"/>
        <v>0.38146718146717828</v>
      </c>
      <c r="E502" s="234">
        <f t="shared" si="20"/>
        <v>2.0358967558583695E-4</v>
      </c>
      <c r="F502" s="234">
        <f>SUM($E$9:E502)</f>
        <v>6.1650646933762543E-2</v>
      </c>
    </row>
    <row r="503" spans="2:6" x14ac:dyDescent="0.2">
      <c r="B503" s="242">
        <v>577</v>
      </c>
      <c r="C503" s="243">
        <v>820</v>
      </c>
      <c r="D503" s="233">
        <f t="shared" si="21"/>
        <v>0.38223938223937903</v>
      </c>
      <c r="E503" s="234">
        <f t="shared" si="20"/>
        <v>2.0358967558583695E-4</v>
      </c>
      <c r="F503" s="234">
        <f>SUM($E$9:E503)</f>
        <v>6.1854236609348377E-2</v>
      </c>
    </row>
    <row r="504" spans="2:6" x14ac:dyDescent="0.2">
      <c r="B504" s="242">
        <v>1227</v>
      </c>
      <c r="C504" s="243">
        <v>820</v>
      </c>
      <c r="D504" s="233">
        <f t="shared" si="21"/>
        <v>0.38301158301157978</v>
      </c>
      <c r="E504" s="234">
        <f t="shared" si="20"/>
        <v>2.0358967558583695E-4</v>
      </c>
      <c r="F504" s="234">
        <f>SUM($E$9:E504)</f>
        <v>6.2057826284934212E-2</v>
      </c>
    </row>
    <row r="505" spans="2:6" x14ac:dyDescent="0.2">
      <c r="B505" s="242">
        <v>2164</v>
      </c>
      <c r="C505" s="243">
        <v>820</v>
      </c>
      <c r="D505" s="233">
        <f t="shared" si="21"/>
        <v>0.38378378378378053</v>
      </c>
      <c r="E505" s="234">
        <f t="shared" si="20"/>
        <v>2.0358967558583695E-4</v>
      </c>
      <c r="F505" s="234">
        <f>SUM($E$9:E505)</f>
        <v>6.2261415960520046E-2</v>
      </c>
    </row>
    <row r="506" spans="2:6" x14ac:dyDescent="0.2">
      <c r="B506" s="242">
        <v>1204</v>
      </c>
      <c r="C506" s="243">
        <v>824</v>
      </c>
      <c r="D506" s="233">
        <f t="shared" si="21"/>
        <v>0.38455598455598128</v>
      </c>
      <c r="E506" s="234">
        <f t="shared" si="20"/>
        <v>2.0458279595454834E-4</v>
      </c>
      <c r="F506" s="234">
        <f>SUM($E$9:E506)</f>
        <v>6.2465998756474593E-2</v>
      </c>
    </row>
    <row r="507" spans="2:6" x14ac:dyDescent="0.2">
      <c r="B507" s="242">
        <v>1119</v>
      </c>
      <c r="C507" s="243">
        <v>830</v>
      </c>
      <c r="D507" s="233">
        <f t="shared" si="21"/>
        <v>0.38532818532818203</v>
      </c>
      <c r="E507" s="234">
        <f t="shared" si="20"/>
        <v>2.0607247650761544E-4</v>
      </c>
      <c r="F507" s="234">
        <f>SUM($E$9:E507)</f>
        <v>6.2672071232982213E-2</v>
      </c>
    </row>
    <row r="508" spans="2:6" x14ac:dyDescent="0.2">
      <c r="B508" s="239">
        <v>1664</v>
      </c>
      <c r="C508" s="240">
        <v>830</v>
      </c>
      <c r="D508" s="233">
        <f t="shared" si="21"/>
        <v>0.38610038610038278</v>
      </c>
      <c r="E508" s="234">
        <f t="shared" si="20"/>
        <v>2.0607247650761544E-4</v>
      </c>
      <c r="F508" s="234">
        <f>SUM($E$9:E508)</f>
        <v>6.2878143709489825E-2</v>
      </c>
    </row>
    <row r="509" spans="2:6" x14ac:dyDescent="0.2">
      <c r="B509" s="239">
        <v>1975</v>
      </c>
      <c r="C509" s="240">
        <v>830</v>
      </c>
      <c r="D509" s="233">
        <f t="shared" si="21"/>
        <v>0.38687258687258352</v>
      </c>
      <c r="E509" s="234">
        <f t="shared" si="20"/>
        <v>2.0607247650761544E-4</v>
      </c>
      <c r="F509" s="234">
        <f>SUM($E$9:E509)</f>
        <v>6.3084216185997438E-2</v>
      </c>
    </row>
    <row r="510" spans="2:6" x14ac:dyDescent="0.2">
      <c r="B510" s="242">
        <v>262</v>
      </c>
      <c r="C510" s="243">
        <v>833.33333333333337</v>
      </c>
      <c r="D510" s="233">
        <f t="shared" si="21"/>
        <v>0.38764478764478427</v>
      </c>
      <c r="E510" s="234">
        <f t="shared" si="20"/>
        <v>2.0690007681487495E-4</v>
      </c>
      <c r="F510" s="234">
        <f>SUM($E$9:E510)</f>
        <v>6.3291116262812308E-2</v>
      </c>
    </row>
    <row r="511" spans="2:6" x14ac:dyDescent="0.2">
      <c r="B511" s="239">
        <v>968</v>
      </c>
      <c r="C511" s="240">
        <v>833.33333333333337</v>
      </c>
      <c r="D511" s="233">
        <f t="shared" si="21"/>
        <v>0.38841698841698502</v>
      </c>
      <c r="E511" s="234">
        <f t="shared" si="20"/>
        <v>2.0690007681487495E-4</v>
      </c>
      <c r="F511" s="234">
        <f>SUM($E$9:E511)</f>
        <v>6.3498016339627178E-2</v>
      </c>
    </row>
    <row r="512" spans="2:6" x14ac:dyDescent="0.2">
      <c r="B512" s="239">
        <v>1066</v>
      </c>
      <c r="C512" s="240">
        <v>833.33333333333337</v>
      </c>
      <c r="D512" s="233">
        <f t="shared" si="21"/>
        <v>0.38918918918918577</v>
      </c>
      <c r="E512" s="234">
        <f t="shared" si="20"/>
        <v>2.0690007681487495E-4</v>
      </c>
      <c r="F512" s="234">
        <f>SUM($E$9:E512)</f>
        <v>6.3704916416442048E-2</v>
      </c>
    </row>
    <row r="513" spans="2:6" x14ac:dyDescent="0.2">
      <c r="B513" s="242">
        <v>1258</v>
      </c>
      <c r="C513" s="243">
        <v>833.33333333333337</v>
      </c>
      <c r="D513" s="233">
        <f t="shared" si="21"/>
        <v>0.38996138996138652</v>
      </c>
      <c r="E513" s="234">
        <f t="shared" si="20"/>
        <v>2.0690007681487495E-4</v>
      </c>
      <c r="F513" s="234">
        <f>SUM($E$9:E513)</f>
        <v>6.3911816493256918E-2</v>
      </c>
    </row>
    <row r="514" spans="2:6" x14ac:dyDescent="0.2">
      <c r="B514" s="242">
        <v>1455</v>
      </c>
      <c r="C514" s="243">
        <v>833.33333333333337</v>
      </c>
      <c r="D514" s="233">
        <f t="shared" si="21"/>
        <v>0.39073359073358727</v>
      </c>
      <c r="E514" s="234">
        <f t="shared" si="20"/>
        <v>2.0690007681487495E-4</v>
      </c>
      <c r="F514" s="234">
        <f>SUM($E$9:E514)</f>
        <v>6.4118716570071788E-2</v>
      </c>
    </row>
    <row r="515" spans="2:6" x14ac:dyDescent="0.2">
      <c r="B515" s="242">
        <v>1537</v>
      </c>
      <c r="C515" s="243">
        <v>833.33333333333337</v>
      </c>
      <c r="D515" s="233">
        <f t="shared" si="21"/>
        <v>0.39150579150578801</v>
      </c>
      <c r="E515" s="234">
        <f t="shared" si="20"/>
        <v>2.0690007681487495E-4</v>
      </c>
      <c r="F515" s="234">
        <f>SUM($E$9:E515)</f>
        <v>6.4325616646886657E-2</v>
      </c>
    </row>
    <row r="516" spans="2:6" x14ac:dyDescent="0.2">
      <c r="B516" s="242">
        <v>46</v>
      </c>
      <c r="C516" s="243">
        <v>840</v>
      </c>
      <c r="D516" s="233">
        <f t="shared" si="21"/>
        <v>0.39227799227798876</v>
      </c>
      <c r="E516" s="234">
        <f t="shared" si="20"/>
        <v>2.0855527742939394E-4</v>
      </c>
      <c r="F516" s="234">
        <f>SUM($E$9:E516)</f>
        <v>6.4534171924316056E-2</v>
      </c>
    </row>
    <row r="517" spans="2:6" x14ac:dyDescent="0.2">
      <c r="B517" s="239">
        <v>256</v>
      </c>
      <c r="C517" s="240">
        <v>840</v>
      </c>
      <c r="D517" s="233">
        <f t="shared" si="21"/>
        <v>0.39305019305018951</v>
      </c>
      <c r="E517" s="234">
        <f t="shared" si="20"/>
        <v>2.0855527742939394E-4</v>
      </c>
      <c r="F517" s="234">
        <f>SUM($E$9:E517)</f>
        <v>6.4742727201745454E-2</v>
      </c>
    </row>
    <row r="518" spans="2:6" x14ac:dyDescent="0.2">
      <c r="B518" s="239">
        <v>533</v>
      </c>
      <c r="C518" s="240">
        <v>840</v>
      </c>
      <c r="D518" s="233">
        <f t="shared" si="21"/>
        <v>0.39382239382239026</v>
      </c>
      <c r="E518" s="234">
        <f t="shared" si="20"/>
        <v>2.0855527742939394E-4</v>
      </c>
      <c r="F518" s="234">
        <f>SUM($E$9:E518)</f>
        <v>6.4951282479174852E-2</v>
      </c>
    </row>
    <row r="519" spans="2:6" x14ac:dyDescent="0.2">
      <c r="B519" s="239">
        <v>829</v>
      </c>
      <c r="C519" s="240">
        <v>840</v>
      </c>
      <c r="D519" s="233">
        <f t="shared" si="21"/>
        <v>0.39459459459459101</v>
      </c>
      <c r="E519" s="234">
        <f t="shared" si="20"/>
        <v>2.0855527742939394E-4</v>
      </c>
      <c r="F519" s="234">
        <f>SUM($E$9:E519)</f>
        <v>6.515983775660425E-2</v>
      </c>
    </row>
    <row r="520" spans="2:6" x14ac:dyDescent="0.2">
      <c r="B520" s="242">
        <v>2050</v>
      </c>
      <c r="C520" s="243">
        <v>840</v>
      </c>
      <c r="D520" s="233">
        <f t="shared" si="21"/>
        <v>0.39536679536679176</v>
      </c>
      <c r="E520" s="234">
        <f t="shared" si="20"/>
        <v>2.0855527742939394E-4</v>
      </c>
      <c r="F520" s="234">
        <f>SUM($E$9:E520)</f>
        <v>6.5368393034033648E-2</v>
      </c>
    </row>
    <row r="521" spans="2:6" x14ac:dyDescent="0.2">
      <c r="B521" s="239">
        <v>2129</v>
      </c>
      <c r="C521" s="240">
        <v>840</v>
      </c>
      <c r="D521" s="233">
        <f t="shared" si="21"/>
        <v>0.39613899613899251</v>
      </c>
      <c r="E521" s="234">
        <f t="shared" si="20"/>
        <v>2.0855527742939394E-4</v>
      </c>
      <c r="F521" s="234">
        <f>SUM($E$9:E521)</f>
        <v>6.5576948311463046E-2</v>
      </c>
    </row>
    <row r="522" spans="2:6" x14ac:dyDescent="0.2">
      <c r="B522" s="239">
        <v>2156</v>
      </c>
      <c r="C522" s="240">
        <v>840</v>
      </c>
      <c r="D522" s="233">
        <f t="shared" si="21"/>
        <v>0.39691119691119325</v>
      </c>
      <c r="E522" s="234">
        <f t="shared" ref="E522:E585" si="22">C522/SUM(C:C)</f>
        <v>2.0855527742939394E-4</v>
      </c>
      <c r="F522" s="234">
        <f>SUM($E$9:E522)</f>
        <v>6.5785503588892444E-2</v>
      </c>
    </row>
    <row r="523" spans="2:6" x14ac:dyDescent="0.2">
      <c r="B523" s="239">
        <v>1283</v>
      </c>
      <c r="C523" s="240">
        <v>842.4</v>
      </c>
      <c r="D523" s="233">
        <f t="shared" ref="D523:D586" si="23">D522+1/COUNT(C:C)</f>
        <v>0.397683397683394</v>
      </c>
      <c r="E523" s="234">
        <f t="shared" si="22"/>
        <v>2.0915114965062078E-4</v>
      </c>
      <c r="F523" s="234">
        <f>SUM($E$9:E523)</f>
        <v>6.599465473854306E-2</v>
      </c>
    </row>
    <row r="524" spans="2:6" x14ac:dyDescent="0.2">
      <c r="B524" s="239">
        <v>240</v>
      </c>
      <c r="C524" s="240">
        <v>850</v>
      </c>
      <c r="D524" s="233">
        <f t="shared" si="23"/>
        <v>0.39845559845559475</v>
      </c>
      <c r="E524" s="234">
        <f t="shared" si="22"/>
        <v>2.1103807835117245E-4</v>
      </c>
      <c r="F524" s="234">
        <f>SUM($E$9:E524)</f>
        <v>6.6205692816894229E-2</v>
      </c>
    </row>
    <row r="525" spans="2:6" x14ac:dyDescent="0.2">
      <c r="B525" s="242">
        <v>544</v>
      </c>
      <c r="C525" s="243">
        <v>850</v>
      </c>
      <c r="D525" s="233">
        <f t="shared" si="23"/>
        <v>0.3992277992277955</v>
      </c>
      <c r="E525" s="234">
        <f t="shared" si="22"/>
        <v>2.1103807835117245E-4</v>
      </c>
      <c r="F525" s="234">
        <f>SUM($E$9:E525)</f>
        <v>6.6416730895245399E-2</v>
      </c>
    </row>
    <row r="526" spans="2:6" x14ac:dyDescent="0.2">
      <c r="B526" s="239">
        <v>879</v>
      </c>
      <c r="C526" s="240">
        <v>850</v>
      </c>
      <c r="D526" s="233">
        <f t="shared" si="23"/>
        <v>0.39999999999999625</v>
      </c>
      <c r="E526" s="234">
        <f t="shared" si="22"/>
        <v>2.1103807835117245E-4</v>
      </c>
      <c r="F526" s="234">
        <f>SUM($E$9:E526)</f>
        <v>6.6627768973596568E-2</v>
      </c>
    </row>
    <row r="527" spans="2:6" x14ac:dyDescent="0.2">
      <c r="B527" s="239">
        <v>888</v>
      </c>
      <c r="C527" s="240">
        <v>850</v>
      </c>
      <c r="D527" s="233">
        <f t="shared" si="23"/>
        <v>0.400772200772197</v>
      </c>
      <c r="E527" s="234">
        <f t="shared" si="22"/>
        <v>2.1103807835117245E-4</v>
      </c>
      <c r="F527" s="234">
        <f>SUM($E$9:E527)</f>
        <v>6.6838807051947738E-2</v>
      </c>
    </row>
    <row r="528" spans="2:6" x14ac:dyDescent="0.2">
      <c r="B528" s="242">
        <v>1016</v>
      </c>
      <c r="C528" s="243">
        <v>850</v>
      </c>
      <c r="D528" s="233">
        <f t="shared" si="23"/>
        <v>0.40154440154439774</v>
      </c>
      <c r="E528" s="234">
        <f t="shared" si="22"/>
        <v>2.1103807835117245E-4</v>
      </c>
      <c r="F528" s="234">
        <f>SUM($E$9:E528)</f>
        <v>6.7049845130298907E-2</v>
      </c>
    </row>
    <row r="529" spans="2:6" x14ac:dyDescent="0.2">
      <c r="B529" s="239">
        <v>1031</v>
      </c>
      <c r="C529" s="240">
        <v>850</v>
      </c>
      <c r="D529" s="233">
        <f t="shared" si="23"/>
        <v>0.40231660231659849</v>
      </c>
      <c r="E529" s="234">
        <f t="shared" si="22"/>
        <v>2.1103807835117245E-4</v>
      </c>
      <c r="F529" s="234">
        <f>SUM($E$9:E529)</f>
        <v>6.7260883208650077E-2</v>
      </c>
    </row>
    <row r="530" spans="2:6" x14ac:dyDescent="0.2">
      <c r="B530" s="239">
        <v>1074</v>
      </c>
      <c r="C530" s="240">
        <v>850</v>
      </c>
      <c r="D530" s="233">
        <f t="shared" si="23"/>
        <v>0.40308880308879924</v>
      </c>
      <c r="E530" s="234">
        <f t="shared" si="22"/>
        <v>2.1103807835117245E-4</v>
      </c>
      <c r="F530" s="234">
        <f>SUM($E$9:E530)</f>
        <v>6.7471921287001246E-2</v>
      </c>
    </row>
    <row r="531" spans="2:6" x14ac:dyDescent="0.2">
      <c r="B531" s="242">
        <v>1144</v>
      </c>
      <c r="C531" s="243">
        <v>850</v>
      </c>
      <c r="D531" s="233">
        <f t="shared" si="23"/>
        <v>0.40386100386099999</v>
      </c>
      <c r="E531" s="234">
        <f t="shared" si="22"/>
        <v>2.1103807835117245E-4</v>
      </c>
      <c r="F531" s="234">
        <f>SUM($E$9:E531)</f>
        <v>6.7682959365352416E-2</v>
      </c>
    </row>
    <row r="532" spans="2:6" x14ac:dyDescent="0.2">
      <c r="B532" s="242">
        <v>1513</v>
      </c>
      <c r="C532" s="243">
        <v>850</v>
      </c>
      <c r="D532" s="233">
        <f t="shared" si="23"/>
        <v>0.40463320463320074</v>
      </c>
      <c r="E532" s="234">
        <f t="shared" si="22"/>
        <v>2.1103807835117245E-4</v>
      </c>
      <c r="F532" s="234">
        <f>SUM($E$9:E532)</f>
        <v>6.7893997443703585E-2</v>
      </c>
    </row>
    <row r="533" spans="2:6" x14ac:dyDescent="0.2">
      <c r="B533" s="242">
        <v>1538</v>
      </c>
      <c r="C533" s="243">
        <v>850</v>
      </c>
      <c r="D533" s="233">
        <f t="shared" si="23"/>
        <v>0.40540540540540149</v>
      </c>
      <c r="E533" s="234">
        <f t="shared" si="22"/>
        <v>2.1103807835117245E-4</v>
      </c>
      <c r="F533" s="234">
        <f>SUM($E$9:E533)</f>
        <v>6.8105035522054755E-2</v>
      </c>
    </row>
    <row r="534" spans="2:6" x14ac:dyDescent="0.2">
      <c r="B534" s="242">
        <v>1585</v>
      </c>
      <c r="C534" s="243">
        <v>850</v>
      </c>
      <c r="D534" s="233">
        <f t="shared" si="23"/>
        <v>0.40617760617760224</v>
      </c>
      <c r="E534" s="234">
        <f t="shared" si="22"/>
        <v>2.1103807835117245E-4</v>
      </c>
      <c r="F534" s="234">
        <f>SUM($E$9:E534)</f>
        <v>6.8316073600405924E-2</v>
      </c>
    </row>
    <row r="535" spans="2:6" x14ac:dyDescent="0.2">
      <c r="B535" s="239">
        <v>1629</v>
      </c>
      <c r="C535" s="240">
        <v>850</v>
      </c>
      <c r="D535" s="233">
        <f t="shared" si="23"/>
        <v>0.40694980694980298</v>
      </c>
      <c r="E535" s="234">
        <f t="shared" si="22"/>
        <v>2.1103807835117245E-4</v>
      </c>
      <c r="F535" s="234">
        <f>SUM($E$9:E535)</f>
        <v>6.8527111678757094E-2</v>
      </c>
    </row>
    <row r="536" spans="2:6" x14ac:dyDescent="0.2">
      <c r="B536" s="242">
        <v>1659</v>
      </c>
      <c r="C536" s="243">
        <v>850</v>
      </c>
      <c r="D536" s="233">
        <f t="shared" si="23"/>
        <v>0.40772200772200373</v>
      </c>
      <c r="E536" s="234">
        <f t="shared" si="22"/>
        <v>2.1103807835117245E-4</v>
      </c>
      <c r="F536" s="234">
        <f>SUM($E$9:E536)</f>
        <v>6.8738149757108263E-2</v>
      </c>
    </row>
    <row r="537" spans="2:6" x14ac:dyDescent="0.2">
      <c r="B537" s="239">
        <v>1759</v>
      </c>
      <c r="C537" s="240">
        <v>850</v>
      </c>
      <c r="D537" s="233">
        <f t="shared" si="23"/>
        <v>0.40849420849420448</v>
      </c>
      <c r="E537" s="234">
        <f t="shared" si="22"/>
        <v>2.1103807835117245E-4</v>
      </c>
      <c r="F537" s="234">
        <f>SUM($E$9:E537)</f>
        <v>6.8949187835459433E-2</v>
      </c>
    </row>
    <row r="538" spans="2:6" x14ac:dyDescent="0.2">
      <c r="B538" s="242">
        <v>1802</v>
      </c>
      <c r="C538" s="243">
        <v>850</v>
      </c>
      <c r="D538" s="233">
        <f t="shared" si="23"/>
        <v>0.40926640926640523</v>
      </c>
      <c r="E538" s="234">
        <f t="shared" si="22"/>
        <v>2.1103807835117245E-4</v>
      </c>
      <c r="F538" s="234">
        <f>SUM($E$9:E538)</f>
        <v>6.9160225913810602E-2</v>
      </c>
    </row>
    <row r="539" spans="2:6" x14ac:dyDescent="0.2">
      <c r="B539" s="239">
        <v>1810</v>
      </c>
      <c r="C539" s="240">
        <v>850</v>
      </c>
      <c r="D539" s="233">
        <f t="shared" si="23"/>
        <v>0.41003861003860598</v>
      </c>
      <c r="E539" s="234">
        <f t="shared" si="22"/>
        <v>2.1103807835117245E-4</v>
      </c>
      <c r="F539" s="234">
        <f>SUM($E$9:E539)</f>
        <v>6.9371263992161772E-2</v>
      </c>
    </row>
    <row r="540" spans="2:6" x14ac:dyDescent="0.2">
      <c r="B540" s="239">
        <v>2037</v>
      </c>
      <c r="C540" s="240">
        <v>850</v>
      </c>
      <c r="D540" s="233">
        <f t="shared" si="23"/>
        <v>0.41081081081080673</v>
      </c>
      <c r="E540" s="234">
        <f t="shared" si="22"/>
        <v>2.1103807835117245E-4</v>
      </c>
      <c r="F540" s="234">
        <f>SUM($E$9:E540)</f>
        <v>6.9582302070512941E-2</v>
      </c>
    </row>
    <row r="541" spans="2:6" x14ac:dyDescent="0.2">
      <c r="B541" s="239">
        <v>2143</v>
      </c>
      <c r="C541" s="240">
        <v>850</v>
      </c>
      <c r="D541" s="233">
        <f t="shared" si="23"/>
        <v>0.41158301158300747</v>
      </c>
      <c r="E541" s="234">
        <f t="shared" si="22"/>
        <v>2.1103807835117245E-4</v>
      </c>
      <c r="F541" s="234">
        <f>SUM($E$9:E541)</f>
        <v>6.9793340148864111E-2</v>
      </c>
    </row>
    <row r="542" spans="2:6" x14ac:dyDescent="0.2">
      <c r="B542" s="242">
        <v>1279</v>
      </c>
      <c r="C542" s="243">
        <v>860</v>
      </c>
      <c r="D542" s="233">
        <f t="shared" si="23"/>
        <v>0.41235521235520822</v>
      </c>
      <c r="E542" s="234">
        <f t="shared" si="22"/>
        <v>2.1352087927295095E-4</v>
      </c>
      <c r="F542" s="234">
        <f>SUM($E$9:E542)</f>
        <v>7.0006861028137066E-2</v>
      </c>
    </row>
    <row r="543" spans="2:6" x14ac:dyDescent="0.2">
      <c r="B543" s="239">
        <v>2232</v>
      </c>
      <c r="C543" s="240">
        <v>860</v>
      </c>
      <c r="D543" s="233">
        <f t="shared" si="23"/>
        <v>0.41312741312740897</v>
      </c>
      <c r="E543" s="234">
        <f t="shared" si="22"/>
        <v>2.1352087927295095E-4</v>
      </c>
      <c r="F543" s="234">
        <f>SUM($E$9:E543)</f>
        <v>7.0220381907410021E-2</v>
      </c>
    </row>
    <row r="544" spans="2:6" x14ac:dyDescent="0.2">
      <c r="B544" s="239">
        <v>1098</v>
      </c>
      <c r="C544" s="240">
        <v>865</v>
      </c>
      <c r="D544" s="233">
        <f t="shared" si="23"/>
        <v>0.41389961389960972</v>
      </c>
      <c r="E544" s="234">
        <f t="shared" si="22"/>
        <v>2.1476227973384019E-4</v>
      </c>
      <c r="F544" s="234">
        <f>SUM($E$9:E544)</f>
        <v>7.0435144187143861E-2</v>
      </c>
    </row>
    <row r="545" spans="2:6" x14ac:dyDescent="0.2">
      <c r="B545" s="242">
        <v>479</v>
      </c>
      <c r="C545" s="243">
        <v>870</v>
      </c>
      <c r="D545" s="233">
        <f t="shared" si="23"/>
        <v>0.41467181467181047</v>
      </c>
      <c r="E545" s="234">
        <f t="shared" si="22"/>
        <v>2.1600368019472944E-4</v>
      </c>
      <c r="F545" s="234">
        <f>SUM($E$9:E545)</f>
        <v>7.0651147867338587E-2</v>
      </c>
    </row>
    <row r="546" spans="2:6" x14ac:dyDescent="0.2">
      <c r="B546" s="239">
        <v>575</v>
      </c>
      <c r="C546" s="240">
        <v>870</v>
      </c>
      <c r="D546" s="233">
        <f t="shared" si="23"/>
        <v>0.41544401544401122</v>
      </c>
      <c r="E546" s="234">
        <f t="shared" si="22"/>
        <v>2.1600368019472944E-4</v>
      </c>
      <c r="F546" s="234">
        <f>SUM($E$9:E546)</f>
        <v>7.0867151547533314E-2</v>
      </c>
    </row>
    <row r="547" spans="2:6" x14ac:dyDescent="0.2">
      <c r="B547" s="242">
        <v>695</v>
      </c>
      <c r="C547" s="243">
        <v>870</v>
      </c>
      <c r="D547" s="233">
        <f t="shared" si="23"/>
        <v>0.41621621621621196</v>
      </c>
      <c r="E547" s="234">
        <f t="shared" si="22"/>
        <v>2.1600368019472944E-4</v>
      </c>
      <c r="F547" s="234">
        <f>SUM($E$9:E547)</f>
        <v>7.108315522772804E-2</v>
      </c>
    </row>
    <row r="548" spans="2:6" x14ac:dyDescent="0.2">
      <c r="B548" s="242">
        <v>767</v>
      </c>
      <c r="C548" s="243">
        <v>870</v>
      </c>
      <c r="D548" s="233">
        <f t="shared" si="23"/>
        <v>0.41698841698841271</v>
      </c>
      <c r="E548" s="234">
        <f t="shared" si="22"/>
        <v>2.1600368019472944E-4</v>
      </c>
      <c r="F548" s="234">
        <f>SUM($E$9:E548)</f>
        <v>7.1299158907922766E-2</v>
      </c>
    </row>
    <row r="549" spans="2:6" x14ac:dyDescent="0.2">
      <c r="B549" s="239">
        <v>1081</v>
      </c>
      <c r="C549" s="240">
        <v>870</v>
      </c>
      <c r="D549" s="233">
        <f t="shared" si="23"/>
        <v>0.41776061776061346</v>
      </c>
      <c r="E549" s="234">
        <f t="shared" si="22"/>
        <v>2.1600368019472944E-4</v>
      </c>
      <c r="F549" s="234">
        <f>SUM($E$9:E549)</f>
        <v>7.1515162588117492E-2</v>
      </c>
    </row>
    <row r="550" spans="2:6" x14ac:dyDescent="0.2">
      <c r="B550" s="239">
        <v>1397</v>
      </c>
      <c r="C550" s="240">
        <v>870</v>
      </c>
      <c r="D550" s="233">
        <f t="shared" si="23"/>
        <v>0.41853281853281421</v>
      </c>
      <c r="E550" s="234">
        <f t="shared" si="22"/>
        <v>2.1600368019472944E-4</v>
      </c>
      <c r="F550" s="234">
        <f>SUM($E$9:E550)</f>
        <v>7.1731166268312219E-2</v>
      </c>
    </row>
    <row r="551" spans="2:6" x14ac:dyDescent="0.2">
      <c r="B551" s="239">
        <v>943</v>
      </c>
      <c r="C551" s="240">
        <v>871.6</v>
      </c>
      <c r="D551" s="233">
        <f t="shared" si="23"/>
        <v>0.41930501930501496</v>
      </c>
      <c r="E551" s="234">
        <f t="shared" si="22"/>
        <v>2.16400928342214E-4</v>
      </c>
      <c r="F551" s="234">
        <f>SUM($E$9:E551)</f>
        <v>7.1947567196654433E-2</v>
      </c>
    </row>
    <row r="552" spans="2:6" x14ac:dyDescent="0.2">
      <c r="B552" s="239">
        <v>1509</v>
      </c>
      <c r="C552" s="240">
        <v>872.64</v>
      </c>
      <c r="D552" s="233">
        <f t="shared" si="23"/>
        <v>0.42007722007721571</v>
      </c>
      <c r="E552" s="234">
        <f t="shared" si="22"/>
        <v>2.1665913963807897E-4</v>
      </c>
      <c r="F552" s="234">
        <f>SUM($E$9:E552)</f>
        <v>7.2164226336292506E-2</v>
      </c>
    </row>
    <row r="553" spans="2:6" x14ac:dyDescent="0.2">
      <c r="B553" s="239">
        <v>44</v>
      </c>
      <c r="C553" s="240">
        <v>874.5</v>
      </c>
      <c r="D553" s="233">
        <f t="shared" si="23"/>
        <v>0.42084942084941646</v>
      </c>
      <c r="E553" s="234">
        <f t="shared" si="22"/>
        <v>2.1712094060952978E-4</v>
      </c>
      <c r="F553" s="234">
        <f>SUM($E$9:E553)</f>
        <v>7.2381347276902042E-2</v>
      </c>
    </row>
    <row r="554" spans="2:6" x14ac:dyDescent="0.2">
      <c r="B554" s="239">
        <v>204</v>
      </c>
      <c r="C554" s="240">
        <v>880</v>
      </c>
      <c r="D554" s="233">
        <f t="shared" si="23"/>
        <v>0.4216216216216172</v>
      </c>
      <c r="E554" s="234">
        <f t="shared" si="22"/>
        <v>2.1848648111650796E-4</v>
      </c>
      <c r="F554" s="234">
        <f>SUM($E$9:E554)</f>
        <v>7.2599833758018553E-2</v>
      </c>
    </row>
    <row r="555" spans="2:6" x14ac:dyDescent="0.2">
      <c r="B555" s="242">
        <v>882</v>
      </c>
      <c r="C555" s="243">
        <v>880</v>
      </c>
      <c r="D555" s="233">
        <f t="shared" si="23"/>
        <v>0.42239382239381795</v>
      </c>
      <c r="E555" s="234">
        <f t="shared" si="22"/>
        <v>2.1848648111650796E-4</v>
      </c>
      <c r="F555" s="234">
        <f>SUM($E$9:E555)</f>
        <v>7.2818320239135065E-2</v>
      </c>
    </row>
    <row r="556" spans="2:6" x14ac:dyDescent="0.2">
      <c r="B556" s="242">
        <v>1447</v>
      </c>
      <c r="C556" s="243">
        <v>880</v>
      </c>
      <c r="D556" s="233">
        <f t="shared" si="23"/>
        <v>0.4231660231660187</v>
      </c>
      <c r="E556" s="234">
        <f t="shared" si="22"/>
        <v>2.1848648111650796E-4</v>
      </c>
      <c r="F556" s="234">
        <f>SUM($E$9:E556)</f>
        <v>7.3036806720251576E-2</v>
      </c>
    </row>
    <row r="557" spans="2:6" x14ac:dyDescent="0.2">
      <c r="B557" s="242">
        <v>848</v>
      </c>
      <c r="C557" s="243">
        <v>887</v>
      </c>
      <c r="D557" s="233">
        <f t="shared" si="23"/>
        <v>0.42393822393821945</v>
      </c>
      <c r="E557" s="234">
        <f t="shared" si="22"/>
        <v>2.2022444176175289E-4</v>
      </c>
      <c r="F557" s="234">
        <f>SUM($E$9:E557)</f>
        <v>7.3257031162013334E-2</v>
      </c>
    </row>
    <row r="558" spans="2:6" x14ac:dyDescent="0.2">
      <c r="B558" s="242">
        <v>170</v>
      </c>
      <c r="C558" s="243">
        <v>900</v>
      </c>
      <c r="D558" s="233">
        <f t="shared" si="23"/>
        <v>0.4247104247104202</v>
      </c>
      <c r="E558" s="234">
        <f t="shared" si="22"/>
        <v>2.2345208296006494E-4</v>
      </c>
      <c r="F558" s="234">
        <f>SUM($E$9:E558)</f>
        <v>7.3480483244973402E-2</v>
      </c>
    </row>
    <row r="559" spans="2:6" x14ac:dyDescent="0.2">
      <c r="B559" s="242">
        <v>176</v>
      </c>
      <c r="C559" s="243">
        <v>906.3</v>
      </c>
      <c r="D559" s="233">
        <f t="shared" si="23"/>
        <v>0.42548262548262095</v>
      </c>
      <c r="E559" s="234">
        <f t="shared" si="22"/>
        <v>2.250162475407854E-4</v>
      </c>
      <c r="F559" s="234">
        <f>SUM($E$9:E559)</f>
        <v>7.370549949251419E-2</v>
      </c>
    </row>
    <row r="560" spans="2:6" x14ac:dyDescent="0.2">
      <c r="B560" s="242">
        <v>2253</v>
      </c>
      <c r="C560" s="243">
        <v>911</v>
      </c>
      <c r="D560" s="233">
        <f t="shared" si="23"/>
        <v>0.42625482625482169</v>
      </c>
      <c r="E560" s="234">
        <f t="shared" si="22"/>
        <v>2.2618316397402129E-4</v>
      </c>
      <c r="F560" s="234">
        <f>SUM($E$9:E560)</f>
        <v>7.393168265648821E-2</v>
      </c>
    </row>
    <row r="561" spans="2:6" x14ac:dyDescent="0.2">
      <c r="B561" s="242">
        <v>1621</v>
      </c>
      <c r="C561" s="243">
        <v>916.66666666666663</v>
      </c>
      <c r="D561" s="233">
        <f t="shared" si="23"/>
        <v>0.42702702702702244</v>
      </c>
      <c r="E561" s="234">
        <f t="shared" si="22"/>
        <v>2.2759008449636244E-4</v>
      </c>
      <c r="F561" s="234">
        <f>SUM($E$9:E561)</f>
        <v>7.4159272740984578E-2</v>
      </c>
    </row>
    <row r="562" spans="2:6" x14ac:dyDescent="0.2">
      <c r="B562" s="242">
        <v>569</v>
      </c>
      <c r="C562" s="243">
        <v>920</v>
      </c>
      <c r="D562" s="233">
        <f t="shared" si="23"/>
        <v>0.42779922779922319</v>
      </c>
      <c r="E562" s="234">
        <f t="shared" si="22"/>
        <v>2.2841768480362195E-4</v>
      </c>
      <c r="F562" s="234">
        <f>SUM($E$9:E562)</f>
        <v>7.4387690425788203E-2</v>
      </c>
    </row>
    <row r="563" spans="2:6" x14ac:dyDescent="0.2">
      <c r="B563" s="239">
        <v>621</v>
      </c>
      <c r="C563" s="240">
        <v>920</v>
      </c>
      <c r="D563" s="233">
        <f t="shared" si="23"/>
        <v>0.42857142857142394</v>
      </c>
      <c r="E563" s="234">
        <f t="shared" si="22"/>
        <v>2.2841768480362195E-4</v>
      </c>
      <c r="F563" s="234">
        <f>SUM($E$9:E563)</f>
        <v>7.4616108110591828E-2</v>
      </c>
    </row>
    <row r="564" spans="2:6" x14ac:dyDescent="0.2">
      <c r="B564" s="242">
        <v>809</v>
      </c>
      <c r="C564" s="243">
        <v>920</v>
      </c>
      <c r="D564" s="233">
        <f t="shared" si="23"/>
        <v>0.42934362934362469</v>
      </c>
      <c r="E564" s="234">
        <f t="shared" si="22"/>
        <v>2.2841768480362195E-4</v>
      </c>
      <c r="F564" s="234">
        <f>SUM($E$9:E564)</f>
        <v>7.4844525795395453E-2</v>
      </c>
    </row>
    <row r="565" spans="2:6" x14ac:dyDescent="0.2">
      <c r="B565" s="242">
        <v>92</v>
      </c>
      <c r="C565" s="243">
        <v>924</v>
      </c>
      <c r="D565" s="233">
        <f t="shared" si="23"/>
        <v>0.43011583011582544</v>
      </c>
      <c r="E565" s="234">
        <f t="shared" si="22"/>
        <v>2.2941080517233334E-4</v>
      </c>
      <c r="F565" s="234">
        <f>SUM($E$9:E565)</f>
        <v>7.5073936600567784E-2</v>
      </c>
    </row>
    <row r="566" spans="2:6" x14ac:dyDescent="0.2">
      <c r="B566" s="242">
        <v>1906</v>
      </c>
      <c r="C566" s="243">
        <v>925.68166666666662</v>
      </c>
      <c r="D566" s="233">
        <f t="shared" si="23"/>
        <v>0.43088803088802619</v>
      </c>
      <c r="E566" s="234">
        <f t="shared" si="22"/>
        <v>2.2982832952734574E-4</v>
      </c>
      <c r="F566" s="234">
        <f>SUM($E$9:E566)</f>
        <v>7.5303764930095135E-2</v>
      </c>
    </row>
    <row r="567" spans="2:6" x14ac:dyDescent="0.2">
      <c r="B567" s="242">
        <v>1270</v>
      </c>
      <c r="C567" s="243">
        <v>930</v>
      </c>
      <c r="D567" s="233">
        <f t="shared" si="23"/>
        <v>0.43166023166022693</v>
      </c>
      <c r="E567" s="234">
        <f t="shared" si="22"/>
        <v>2.3090048572540044E-4</v>
      </c>
      <c r="F567" s="234">
        <f>SUM($E$9:E567)</f>
        <v>7.5534665415820532E-2</v>
      </c>
    </row>
    <row r="568" spans="2:6" x14ac:dyDescent="0.2">
      <c r="B568" s="239">
        <v>1575</v>
      </c>
      <c r="C568" s="240">
        <v>930</v>
      </c>
      <c r="D568" s="233">
        <f t="shared" si="23"/>
        <v>0.43243243243242768</v>
      </c>
      <c r="E568" s="234">
        <f t="shared" si="22"/>
        <v>2.3090048572540044E-4</v>
      </c>
      <c r="F568" s="234">
        <f>SUM($E$9:E568)</f>
        <v>7.5765565901545928E-2</v>
      </c>
    </row>
    <row r="569" spans="2:6" x14ac:dyDescent="0.2">
      <c r="B569" s="242">
        <v>1913</v>
      </c>
      <c r="C569" s="243">
        <v>949.21400000000006</v>
      </c>
      <c r="D569" s="233">
        <f t="shared" si="23"/>
        <v>0.43320463320462843</v>
      </c>
      <c r="E569" s="234">
        <f t="shared" si="22"/>
        <v>2.3567093941650566E-4</v>
      </c>
      <c r="F569" s="234">
        <f>SUM($E$9:E569)</f>
        <v>7.6001236840962438E-2</v>
      </c>
    </row>
    <row r="570" spans="2:6" x14ac:dyDescent="0.2">
      <c r="B570" s="239">
        <v>804</v>
      </c>
      <c r="C570" s="240">
        <v>950</v>
      </c>
      <c r="D570" s="233">
        <f t="shared" si="23"/>
        <v>0.43397683397682918</v>
      </c>
      <c r="E570" s="234">
        <f t="shared" si="22"/>
        <v>2.3586608756895745E-4</v>
      </c>
      <c r="F570" s="234">
        <f>SUM($E$9:E570)</f>
        <v>7.6237102928531392E-2</v>
      </c>
    </row>
    <row r="571" spans="2:6" x14ac:dyDescent="0.2">
      <c r="B571" s="239">
        <v>1070</v>
      </c>
      <c r="C571" s="240">
        <v>950</v>
      </c>
      <c r="D571" s="233">
        <f t="shared" si="23"/>
        <v>0.43474903474902993</v>
      </c>
      <c r="E571" s="234">
        <f t="shared" si="22"/>
        <v>2.3586608756895745E-4</v>
      </c>
      <c r="F571" s="234">
        <f>SUM($E$9:E571)</f>
        <v>7.6472969016100345E-2</v>
      </c>
    </row>
    <row r="572" spans="2:6" x14ac:dyDescent="0.2">
      <c r="B572" s="239">
        <v>1264</v>
      </c>
      <c r="C572" s="240">
        <v>950</v>
      </c>
      <c r="D572" s="233">
        <f t="shared" si="23"/>
        <v>0.43552123552123068</v>
      </c>
      <c r="E572" s="234">
        <f t="shared" si="22"/>
        <v>2.3586608756895745E-4</v>
      </c>
      <c r="F572" s="234">
        <f>SUM($E$9:E572)</f>
        <v>7.6708835103669298E-2</v>
      </c>
    </row>
    <row r="573" spans="2:6" x14ac:dyDescent="0.2">
      <c r="B573" s="239">
        <v>1429</v>
      </c>
      <c r="C573" s="240">
        <v>950</v>
      </c>
      <c r="D573" s="233">
        <f t="shared" si="23"/>
        <v>0.43629343629343142</v>
      </c>
      <c r="E573" s="234">
        <f t="shared" si="22"/>
        <v>2.3586608756895745E-4</v>
      </c>
      <c r="F573" s="234">
        <f>SUM($E$9:E573)</f>
        <v>7.6944701191238252E-2</v>
      </c>
    </row>
    <row r="574" spans="2:6" x14ac:dyDescent="0.2">
      <c r="B574" s="239">
        <v>1534</v>
      </c>
      <c r="C574" s="240">
        <v>950</v>
      </c>
      <c r="D574" s="233">
        <f t="shared" si="23"/>
        <v>0.43706563706563217</v>
      </c>
      <c r="E574" s="234">
        <f t="shared" si="22"/>
        <v>2.3586608756895745E-4</v>
      </c>
      <c r="F574" s="234">
        <f>SUM($E$9:E574)</f>
        <v>7.7180567278807205E-2</v>
      </c>
    </row>
    <row r="575" spans="2:6" x14ac:dyDescent="0.2">
      <c r="B575" s="239">
        <v>1691</v>
      </c>
      <c r="C575" s="240">
        <v>950</v>
      </c>
      <c r="D575" s="233">
        <f t="shared" si="23"/>
        <v>0.43783783783783292</v>
      </c>
      <c r="E575" s="234">
        <f t="shared" si="22"/>
        <v>2.3586608756895745E-4</v>
      </c>
      <c r="F575" s="234">
        <f>SUM($E$9:E575)</f>
        <v>7.7416433366376158E-2</v>
      </c>
    </row>
    <row r="576" spans="2:6" x14ac:dyDescent="0.2">
      <c r="B576" s="242">
        <v>1881</v>
      </c>
      <c r="C576" s="243">
        <v>950</v>
      </c>
      <c r="D576" s="233">
        <f t="shared" si="23"/>
        <v>0.43861003861003367</v>
      </c>
      <c r="E576" s="234">
        <f t="shared" si="22"/>
        <v>2.3586608756895745E-4</v>
      </c>
      <c r="F576" s="234">
        <f>SUM($E$9:E576)</f>
        <v>7.7652299453945112E-2</v>
      </c>
    </row>
    <row r="577" spans="2:6" x14ac:dyDescent="0.2">
      <c r="B577" s="239">
        <v>1894</v>
      </c>
      <c r="C577" s="240">
        <v>950</v>
      </c>
      <c r="D577" s="233">
        <f t="shared" si="23"/>
        <v>0.43938223938223442</v>
      </c>
      <c r="E577" s="234">
        <f t="shared" si="22"/>
        <v>2.3586608756895745E-4</v>
      </c>
      <c r="F577" s="234">
        <f>SUM($E$9:E577)</f>
        <v>7.7888165541514065E-2</v>
      </c>
    </row>
    <row r="578" spans="2:6" x14ac:dyDescent="0.2">
      <c r="B578" s="239">
        <v>50</v>
      </c>
      <c r="C578" s="240">
        <v>954</v>
      </c>
      <c r="D578" s="233">
        <f t="shared" si="23"/>
        <v>0.44015444015443517</v>
      </c>
      <c r="E578" s="234">
        <f t="shared" si="22"/>
        <v>2.3685920793766884E-4</v>
      </c>
      <c r="F578" s="234">
        <f>SUM($E$9:E578)</f>
        <v>7.8125024749451738E-2</v>
      </c>
    </row>
    <row r="579" spans="2:6" x14ac:dyDescent="0.2">
      <c r="B579" s="239">
        <v>135</v>
      </c>
      <c r="C579" s="240">
        <v>954</v>
      </c>
      <c r="D579" s="233">
        <f t="shared" si="23"/>
        <v>0.44092664092663592</v>
      </c>
      <c r="E579" s="234">
        <f t="shared" si="22"/>
        <v>2.3685920793766884E-4</v>
      </c>
      <c r="F579" s="234">
        <f>SUM($E$9:E579)</f>
        <v>7.8361883957389411E-2</v>
      </c>
    </row>
    <row r="580" spans="2:6" x14ac:dyDescent="0.2">
      <c r="B580" s="239">
        <v>151</v>
      </c>
      <c r="C580" s="240">
        <v>954</v>
      </c>
      <c r="D580" s="233">
        <f t="shared" si="23"/>
        <v>0.44169884169883666</v>
      </c>
      <c r="E580" s="234">
        <f t="shared" si="22"/>
        <v>2.3685920793766884E-4</v>
      </c>
      <c r="F580" s="234">
        <f>SUM($E$9:E580)</f>
        <v>7.8598743165327084E-2</v>
      </c>
    </row>
    <row r="581" spans="2:6" x14ac:dyDescent="0.2">
      <c r="B581" s="239">
        <v>159</v>
      </c>
      <c r="C581" s="240">
        <v>954</v>
      </c>
      <c r="D581" s="233">
        <f t="shared" si="23"/>
        <v>0.44247104247103741</v>
      </c>
      <c r="E581" s="234">
        <f t="shared" si="22"/>
        <v>2.3685920793766884E-4</v>
      </c>
      <c r="F581" s="234">
        <f>SUM($E$9:E581)</f>
        <v>7.8835602373264757E-2</v>
      </c>
    </row>
    <row r="582" spans="2:6" x14ac:dyDescent="0.2">
      <c r="B582" s="242">
        <v>1072</v>
      </c>
      <c r="C582" s="243">
        <v>960</v>
      </c>
      <c r="D582" s="233">
        <f t="shared" si="23"/>
        <v>0.44324324324323816</v>
      </c>
      <c r="E582" s="234">
        <f t="shared" si="22"/>
        <v>2.3834888849073594E-4</v>
      </c>
      <c r="F582" s="234">
        <f>SUM($E$9:E582)</f>
        <v>7.9073951261755496E-2</v>
      </c>
    </row>
    <row r="583" spans="2:6" x14ac:dyDescent="0.2">
      <c r="B583" s="239">
        <v>1096</v>
      </c>
      <c r="C583" s="240">
        <v>960</v>
      </c>
      <c r="D583" s="233">
        <f t="shared" si="23"/>
        <v>0.44401544401543891</v>
      </c>
      <c r="E583" s="234">
        <f t="shared" si="22"/>
        <v>2.3834888849073594E-4</v>
      </c>
      <c r="F583" s="234">
        <f>SUM($E$9:E583)</f>
        <v>7.9312300150246234E-2</v>
      </c>
    </row>
    <row r="584" spans="2:6" x14ac:dyDescent="0.2">
      <c r="B584" s="239">
        <v>5</v>
      </c>
      <c r="C584" s="240">
        <v>963</v>
      </c>
      <c r="D584" s="233">
        <f t="shared" si="23"/>
        <v>0.44478764478763966</v>
      </c>
      <c r="E584" s="234">
        <f t="shared" si="22"/>
        <v>2.390937287672695E-4</v>
      </c>
      <c r="F584" s="234">
        <f>SUM($E$9:E584)</f>
        <v>7.9551393879013499E-2</v>
      </c>
    </row>
    <row r="585" spans="2:6" x14ac:dyDescent="0.2">
      <c r="B585" s="239">
        <v>528</v>
      </c>
      <c r="C585" s="240">
        <v>965</v>
      </c>
      <c r="D585" s="233">
        <f t="shared" si="23"/>
        <v>0.44555984555984041</v>
      </c>
      <c r="E585" s="234">
        <f t="shared" si="22"/>
        <v>2.3959028895162519E-4</v>
      </c>
      <c r="F585" s="234">
        <f>SUM($E$9:E585)</f>
        <v>7.9790984167965123E-2</v>
      </c>
    </row>
    <row r="586" spans="2:6" x14ac:dyDescent="0.2">
      <c r="B586" s="239">
        <v>1852</v>
      </c>
      <c r="C586" s="240">
        <v>966</v>
      </c>
      <c r="D586" s="233">
        <f t="shared" si="23"/>
        <v>0.44633204633204115</v>
      </c>
      <c r="E586" s="234">
        <f t="shared" ref="E586:E649" si="24">C586/SUM(C:C)</f>
        <v>2.3983856904380305E-4</v>
      </c>
      <c r="F586" s="234">
        <f>SUM($E$9:E586)</f>
        <v>8.0030822737008928E-2</v>
      </c>
    </row>
    <row r="587" spans="2:6" x14ac:dyDescent="0.2">
      <c r="B587" s="242">
        <v>323</v>
      </c>
      <c r="C587" s="243">
        <v>978</v>
      </c>
      <c r="D587" s="233">
        <f t="shared" ref="D587:D650" si="25">D586+1/COUNT(C:C)</f>
        <v>0.4471042471042419</v>
      </c>
      <c r="E587" s="234">
        <f t="shared" si="24"/>
        <v>2.4281793014993723E-4</v>
      </c>
      <c r="F587" s="234">
        <f>SUM($E$9:E587)</f>
        <v>8.0273640667158863E-2</v>
      </c>
    </row>
    <row r="588" spans="2:6" x14ac:dyDescent="0.2">
      <c r="B588" s="242">
        <v>1421</v>
      </c>
      <c r="C588" s="243">
        <v>980</v>
      </c>
      <c r="D588" s="233">
        <f t="shared" si="25"/>
        <v>0.44787644787644265</v>
      </c>
      <c r="E588" s="234">
        <f t="shared" si="24"/>
        <v>2.4331449033429293E-4</v>
      </c>
      <c r="F588" s="234">
        <f>SUM($E$9:E588)</f>
        <v>8.0516955157493159E-2</v>
      </c>
    </row>
    <row r="589" spans="2:6" x14ac:dyDescent="0.2">
      <c r="B589" s="239">
        <v>371</v>
      </c>
      <c r="C589" s="240">
        <v>1000</v>
      </c>
      <c r="D589" s="233">
        <f t="shared" si="25"/>
        <v>0.4486486486486434</v>
      </c>
      <c r="E589" s="234">
        <f t="shared" si="24"/>
        <v>2.4828009217784996E-4</v>
      </c>
      <c r="F589" s="234">
        <f>SUM($E$9:E589)</f>
        <v>8.0765235249671011E-2</v>
      </c>
    </row>
    <row r="590" spans="2:6" x14ac:dyDescent="0.2">
      <c r="B590" s="239">
        <v>1699</v>
      </c>
      <c r="C590" s="240">
        <v>1000</v>
      </c>
      <c r="D590" s="233">
        <f t="shared" si="25"/>
        <v>0.44942084942084415</v>
      </c>
      <c r="E590" s="234">
        <f t="shared" si="24"/>
        <v>2.4828009217784996E-4</v>
      </c>
      <c r="F590" s="234">
        <f>SUM($E$9:E590)</f>
        <v>8.1013515341848863E-2</v>
      </c>
    </row>
    <row r="591" spans="2:6" x14ac:dyDescent="0.2">
      <c r="B591" s="239">
        <v>1783</v>
      </c>
      <c r="C591" s="240">
        <v>1000</v>
      </c>
      <c r="D591" s="233">
        <f t="shared" si="25"/>
        <v>0.4501930501930449</v>
      </c>
      <c r="E591" s="234">
        <f t="shared" si="24"/>
        <v>2.4828009217784996E-4</v>
      </c>
      <c r="F591" s="234">
        <f>SUM($E$9:E591)</f>
        <v>8.1261795434026715E-2</v>
      </c>
    </row>
    <row r="592" spans="2:6" x14ac:dyDescent="0.2">
      <c r="B592" s="239">
        <v>1626</v>
      </c>
      <c r="C592" s="240">
        <v>1008.333333333333</v>
      </c>
      <c r="D592" s="233">
        <f t="shared" si="25"/>
        <v>0.45096525096524565</v>
      </c>
      <c r="E592" s="234">
        <f t="shared" si="24"/>
        <v>2.5034909294599863E-4</v>
      </c>
      <c r="F592" s="234">
        <f>SUM($E$9:E592)</f>
        <v>8.151214452697271E-2</v>
      </c>
    </row>
    <row r="593" spans="2:6" x14ac:dyDescent="0.2">
      <c r="B593" s="239">
        <v>1964</v>
      </c>
      <c r="C593" s="240">
        <v>1020</v>
      </c>
      <c r="D593" s="233">
        <f t="shared" si="25"/>
        <v>0.45173745173744639</v>
      </c>
      <c r="E593" s="234">
        <f t="shared" si="24"/>
        <v>2.5324569402140695E-4</v>
      </c>
      <c r="F593" s="234">
        <f>SUM($E$9:E593)</f>
        <v>8.1765390220994119E-2</v>
      </c>
    </row>
    <row r="594" spans="2:6" x14ac:dyDescent="0.2">
      <c r="B594" s="239">
        <v>1125</v>
      </c>
      <c r="C594" s="240">
        <v>1023</v>
      </c>
      <c r="D594" s="233">
        <f t="shared" si="25"/>
        <v>0.45250965250964714</v>
      </c>
      <c r="E594" s="234">
        <f t="shared" si="24"/>
        <v>2.5399053429794047E-4</v>
      </c>
      <c r="F594" s="234">
        <f>SUM($E$9:E594)</f>
        <v>8.2019380755292054E-2</v>
      </c>
    </row>
    <row r="595" spans="2:6" x14ac:dyDescent="0.2">
      <c r="B595" s="242">
        <v>909</v>
      </c>
      <c r="C595" s="243">
        <v>1024</v>
      </c>
      <c r="D595" s="233">
        <f t="shared" si="25"/>
        <v>0.45328185328184789</v>
      </c>
      <c r="E595" s="234">
        <f t="shared" si="24"/>
        <v>2.5423881439011833E-4</v>
      </c>
      <c r="F595" s="234">
        <f>SUM($E$9:E595)</f>
        <v>8.2273619569682169E-2</v>
      </c>
    </row>
    <row r="596" spans="2:6" x14ac:dyDescent="0.2">
      <c r="B596" s="239">
        <v>380</v>
      </c>
      <c r="C596" s="240">
        <v>1033.5</v>
      </c>
      <c r="D596" s="233">
        <f t="shared" si="25"/>
        <v>0.45405405405404864</v>
      </c>
      <c r="E596" s="234">
        <f t="shared" si="24"/>
        <v>2.5659747526580789E-4</v>
      </c>
      <c r="F596" s="234">
        <f>SUM($E$9:E596)</f>
        <v>8.2530217044947979E-2</v>
      </c>
    </row>
    <row r="597" spans="2:6" x14ac:dyDescent="0.2">
      <c r="B597" s="242">
        <v>102</v>
      </c>
      <c r="C597" s="243">
        <v>1035</v>
      </c>
      <c r="D597" s="233">
        <f t="shared" si="25"/>
        <v>0.45482625482624939</v>
      </c>
      <c r="E597" s="234">
        <f t="shared" si="24"/>
        <v>2.5696989540407468E-4</v>
      </c>
      <c r="F597" s="234">
        <f>SUM($E$9:E597)</f>
        <v>8.2787186940352059E-2</v>
      </c>
    </row>
    <row r="598" spans="2:6" x14ac:dyDescent="0.2">
      <c r="B598" s="242">
        <v>2235</v>
      </c>
      <c r="C598" s="243">
        <v>1040</v>
      </c>
      <c r="D598" s="233">
        <f t="shared" si="25"/>
        <v>0.45559845559845014</v>
      </c>
      <c r="E598" s="234">
        <f t="shared" si="24"/>
        <v>2.5821129586496393E-4</v>
      </c>
      <c r="F598" s="234">
        <f>SUM($E$9:E598)</f>
        <v>8.3045398236217025E-2</v>
      </c>
    </row>
    <row r="599" spans="2:6" x14ac:dyDescent="0.2">
      <c r="B599" s="242">
        <v>192</v>
      </c>
      <c r="C599" s="243">
        <v>1050</v>
      </c>
      <c r="D599" s="233">
        <f t="shared" si="25"/>
        <v>0.45637065637065088</v>
      </c>
      <c r="E599" s="234">
        <f t="shared" si="24"/>
        <v>2.6069409678674242E-4</v>
      </c>
      <c r="F599" s="234">
        <f>SUM($E$9:E599)</f>
        <v>8.3306092333003762E-2</v>
      </c>
    </row>
    <row r="600" spans="2:6" x14ac:dyDescent="0.2">
      <c r="B600" s="239">
        <v>207</v>
      </c>
      <c r="C600" s="240">
        <v>1050</v>
      </c>
      <c r="D600" s="233">
        <f t="shared" si="25"/>
        <v>0.45714285714285163</v>
      </c>
      <c r="E600" s="234">
        <f t="shared" si="24"/>
        <v>2.6069409678674242E-4</v>
      </c>
      <c r="F600" s="234">
        <f>SUM($E$9:E600)</f>
        <v>8.3566786429790499E-2</v>
      </c>
    </row>
    <row r="601" spans="2:6" x14ac:dyDescent="0.2">
      <c r="B601" s="242">
        <v>276</v>
      </c>
      <c r="C601" s="243">
        <v>1050</v>
      </c>
      <c r="D601" s="233">
        <f t="shared" si="25"/>
        <v>0.45791505791505238</v>
      </c>
      <c r="E601" s="234">
        <f t="shared" si="24"/>
        <v>2.6069409678674242E-4</v>
      </c>
      <c r="F601" s="234">
        <f>SUM($E$9:E601)</f>
        <v>8.3827480526577236E-2</v>
      </c>
    </row>
    <row r="602" spans="2:6" x14ac:dyDescent="0.2">
      <c r="B602" s="239">
        <v>279</v>
      </c>
      <c r="C602" s="240">
        <v>1050</v>
      </c>
      <c r="D602" s="233">
        <f t="shared" si="25"/>
        <v>0.45868725868725313</v>
      </c>
      <c r="E602" s="234">
        <f t="shared" si="24"/>
        <v>2.6069409678674242E-4</v>
      </c>
      <c r="F602" s="234">
        <f>SUM($E$9:E602)</f>
        <v>8.4088174623363973E-2</v>
      </c>
    </row>
    <row r="603" spans="2:6" x14ac:dyDescent="0.2">
      <c r="B603" s="239">
        <v>657</v>
      </c>
      <c r="C603" s="240">
        <v>1050</v>
      </c>
      <c r="D603" s="233">
        <f t="shared" si="25"/>
        <v>0.45945945945945388</v>
      </c>
      <c r="E603" s="234">
        <f t="shared" si="24"/>
        <v>2.6069409678674242E-4</v>
      </c>
      <c r="F603" s="234">
        <f>SUM($E$9:E603)</f>
        <v>8.434886872015071E-2</v>
      </c>
    </row>
    <row r="604" spans="2:6" x14ac:dyDescent="0.2">
      <c r="B604" s="239">
        <v>855</v>
      </c>
      <c r="C604" s="240">
        <v>1050</v>
      </c>
      <c r="D604" s="233">
        <f t="shared" si="25"/>
        <v>0.46023166023165463</v>
      </c>
      <c r="E604" s="234">
        <f t="shared" si="24"/>
        <v>2.6069409678674242E-4</v>
      </c>
      <c r="F604" s="234">
        <f>SUM($E$9:E604)</f>
        <v>8.4609562816937448E-2</v>
      </c>
    </row>
    <row r="605" spans="2:6" x14ac:dyDescent="0.2">
      <c r="B605" s="239">
        <v>1051</v>
      </c>
      <c r="C605" s="240">
        <v>1050</v>
      </c>
      <c r="D605" s="233">
        <f t="shared" si="25"/>
        <v>0.46100386100385538</v>
      </c>
      <c r="E605" s="234">
        <f t="shared" si="24"/>
        <v>2.6069409678674242E-4</v>
      </c>
      <c r="F605" s="234">
        <f>SUM($E$9:E605)</f>
        <v>8.4870256913724185E-2</v>
      </c>
    </row>
    <row r="606" spans="2:6" x14ac:dyDescent="0.2">
      <c r="B606" s="242">
        <v>1600</v>
      </c>
      <c r="C606" s="243">
        <v>1050</v>
      </c>
      <c r="D606" s="233">
        <f t="shared" si="25"/>
        <v>0.46177606177605612</v>
      </c>
      <c r="E606" s="234">
        <f t="shared" si="24"/>
        <v>2.6069409678674242E-4</v>
      </c>
      <c r="F606" s="234">
        <f>SUM($E$9:E606)</f>
        <v>8.5130951010510922E-2</v>
      </c>
    </row>
    <row r="607" spans="2:6" x14ac:dyDescent="0.2">
      <c r="B607" s="242">
        <v>1717</v>
      </c>
      <c r="C607" s="243">
        <v>1050</v>
      </c>
      <c r="D607" s="233">
        <f t="shared" si="25"/>
        <v>0.46254826254825687</v>
      </c>
      <c r="E607" s="234">
        <f t="shared" si="24"/>
        <v>2.6069409678674242E-4</v>
      </c>
      <c r="F607" s="234">
        <f>SUM($E$9:E607)</f>
        <v>8.5391645107297659E-2</v>
      </c>
    </row>
    <row r="608" spans="2:6" x14ac:dyDescent="0.2">
      <c r="B608" s="239">
        <v>1791</v>
      </c>
      <c r="C608" s="240">
        <v>1050</v>
      </c>
      <c r="D608" s="233">
        <f t="shared" si="25"/>
        <v>0.46332046332045762</v>
      </c>
      <c r="E608" s="234">
        <f t="shared" si="24"/>
        <v>2.6069409678674242E-4</v>
      </c>
      <c r="F608" s="234">
        <f>SUM($E$9:E608)</f>
        <v>8.5652339204084396E-2</v>
      </c>
    </row>
    <row r="609" spans="2:6" x14ac:dyDescent="0.2">
      <c r="B609" s="242">
        <v>1918</v>
      </c>
      <c r="C609" s="243">
        <v>1050</v>
      </c>
      <c r="D609" s="233">
        <f t="shared" si="25"/>
        <v>0.46409266409265837</v>
      </c>
      <c r="E609" s="234">
        <f t="shared" si="24"/>
        <v>2.6069409678674242E-4</v>
      </c>
      <c r="F609" s="234">
        <f>SUM($E$9:E609)</f>
        <v>8.5913033300871133E-2</v>
      </c>
    </row>
    <row r="610" spans="2:6" x14ac:dyDescent="0.2">
      <c r="B610" s="242">
        <v>2047</v>
      </c>
      <c r="C610" s="243">
        <v>1050</v>
      </c>
      <c r="D610" s="233">
        <f t="shared" si="25"/>
        <v>0.46486486486485912</v>
      </c>
      <c r="E610" s="234">
        <f t="shared" si="24"/>
        <v>2.6069409678674242E-4</v>
      </c>
      <c r="F610" s="234">
        <f>SUM($E$9:E610)</f>
        <v>8.617372739765787E-2</v>
      </c>
    </row>
    <row r="611" spans="2:6" x14ac:dyDescent="0.2">
      <c r="B611" s="242">
        <v>2205</v>
      </c>
      <c r="C611" s="243">
        <v>1050</v>
      </c>
      <c r="D611" s="233">
        <f t="shared" si="25"/>
        <v>0.46563706563705987</v>
      </c>
      <c r="E611" s="234">
        <f t="shared" si="24"/>
        <v>2.6069409678674242E-4</v>
      </c>
      <c r="F611" s="234">
        <f>SUM($E$9:E611)</f>
        <v>8.6434421494444608E-2</v>
      </c>
    </row>
    <row r="612" spans="2:6" x14ac:dyDescent="0.2">
      <c r="B612" s="242">
        <v>1203</v>
      </c>
      <c r="C612" s="243">
        <v>1053</v>
      </c>
      <c r="D612" s="233">
        <f t="shared" si="25"/>
        <v>0.46640926640926061</v>
      </c>
      <c r="E612" s="234">
        <f t="shared" si="24"/>
        <v>2.61438937063276E-4</v>
      </c>
      <c r="F612" s="234">
        <f>SUM($E$9:E612)</f>
        <v>8.6695860431507885E-2</v>
      </c>
    </row>
    <row r="613" spans="2:6" x14ac:dyDescent="0.2">
      <c r="B613" s="242">
        <v>613</v>
      </c>
      <c r="C613" s="243">
        <v>1070</v>
      </c>
      <c r="D613" s="233">
        <f t="shared" si="25"/>
        <v>0.46718146718146136</v>
      </c>
      <c r="E613" s="234">
        <f t="shared" si="24"/>
        <v>2.6565969863029946E-4</v>
      </c>
      <c r="F613" s="234">
        <f>SUM($E$9:E613)</f>
        <v>8.6961520130138178E-2</v>
      </c>
    </row>
    <row r="614" spans="2:6" x14ac:dyDescent="0.2">
      <c r="B614" s="242">
        <v>1800</v>
      </c>
      <c r="C614" s="243">
        <v>1077</v>
      </c>
      <c r="D614" s="233">
        <f t="shared" si="25"/>
        <v>0.46795366795366211</v>
      </c>
      <c r="E614" s="234">
        <f t="shared" si="24"/>
        <v>2.6739765927554437E-4</v>
      </c>
      <c r="F614" s="234">
        <f>SUM($E$9:E614)</f>
        <v>8.7228917789413718E-2</v>
      </c>
    </row>
    <row r="615" spans="2:6" x14ac:dyDescent="0.2">
      <c r="B615" s="242">
        <v>471</v>
      </c>
      <c r="C615" s="243">
        <v>1083.333333333333</v>
      </c>
      <c r="D615" s="233">
        <f t="shared" si="25"/>
        <v>0.46872586872586286</v>
      </c>
      <c r="E615" s="234">
        <f t="shared" si="24"/>
        <v>2.6897009985933737E-4</v>
      </c>
      <c r="F615" s="234">
        <f>SUM($E$9:E615)</f>
        <v>8.7497887889273054E-2</v>
      </c>
    </row>
    <row r="616" spans="2:6" x14ac:dyDescent="0.2">
      <c r="B616" s="239">
        <v>1262</v>
      </c>
      <c r="C616" s="240">
        <v>1083.333333333333</v>
      </c>
      <c r="D616" s="233">
        <f t="shared" si="25"/>
        <v>0.46949806949806361</v>
      </c>
      <c r="E616" s="234">
        <f t="shared" si="24"/>
        <v>2.6897009985933737E-4</v>
      </c>
      <c r="F616" s="234">
        <f>SUM($E$9:E616)</f>
        <v>8.7766857989132391E-2</v>
      </c>
    </row>
    <row r="617" spans="2:6" x14ac:dyDescent="0.2">
      <c r="B617" s="242">
        <v>817</v>
      </c>
      <c r="C617" s="243">
        <v>1083.3333333333339</v>
      </c>
      <c r="D617" s="233">
        <f t="shared" si="25"/>
        <v>0.47027027027026436</v>
      </c>
      <c r="E617" s="234">
        <f t="shared" si="24"/>
        <v>2.6897009985933759E-4</v>
      </c>
      <c r="F617" s="234">
        <f>SUM($E$9:E617)</f>
        <v>8.8035828088991727E-2</v>
      </c>
    </row>
    <row r="618" spans="2:6" x14ac:dyDescent="0.2">
      <c r="B618" s="242">
        <v>35</v>
      </c>
      <c r="C618" s="243">
        <v>1100</v>
      </c>
      <c r="D618" s="233">
        <f t="shared" si="25"/>
        <v>0.47104247104246511</v>
      </c>
      <c r="E618" s="234">
        <f t="shared" si="24"/>
        <v>2.7310810139563493E-4</v>
      </c>
      <c r="F618" s="234">
        <f>SUM($E$9:E618)</f>
        <v>8.8308936190387363E-2</v>
      </c>
    </row>
    <row r="619" spans="2:6" x14ac:dyDescent="0.2">
      <c r="B619" s="239">
        <v>355</v>
      </c>
      <c r="C619" s="240">
        <v>1100</v>
      </c>
      <c r="D619" s="233">
        <f t="shared" si="25"/>
        <v>0.47181467181466585</v>
      </c>
      <c r="E619" s="234">
        <f t="shared" si="24"/>
        <v>2.7310810139563493E-4</v>
      </c>
      <c r="F619" s="234">
        <f>SUM($E$9:E619)</f>
        <v>8.8582044291782999E-2</v>
      </c>
    </row>
    <row r="620" spans="2:6" x14ac:dyDescent="0.2">
      <c r="B620" s="239">
        <v>476</v>
      </c>
      <c r="C620" s="240">
        <v>1100</v>
      </c>
      <c r="D620" s="233">
        <f t="shared" si="25"/>
        <v>0.4725868725868666</v>
      </c>
      <c r="E620" s="234">
        <f t="shared" si="24"/>
        <v>2.7310810139563493E-4</v>
      </c>
      <c r="F620" s="234">
        <f>SUM($E$9:E620)</f>
        <v>8.8855152393178635E-2</v>
      </c>
    </row>
    <row r="621" spans="2:6" x14ac:dyDescent="0.2">
      <c r="B621" s="239">
        <v>558</v>
      </c>
      <c r="C621" s="240">
        <v>1100</v>
      </c>
      <c r="D621" s="233">
        <f t="shared" si="25"/>
        <v>0.47335907335906735</v>
      </c>
      <c r="E621" s="234">
        <f t="shared" si="24"/>
        <v>2.7310810139563493E-4</v>
      </c>
      <c r="F621" s="234">
        <f>SUM($E$9:E621)</f>
        <v>8.9128260494574271E-2</v>
      </c>
    </row>
    <row r="622" spans="2:6" x14ac:dyDescent="0.2">
      <c r="B622" s="239">
        <v>580</v>
      </c>
      <c r="C622" s="240">
        <v>1100</v>
      </c>
      <c r="D622" s="233">
        <f t="shared" si="25"/>
        <v>0.4741312741312681</v>
      </c>
      <c r="E622" s="234">
        <f t="shared" si="24"/>
        <v>2.7310810139563493E-4</v>
      </c>
      <c r="F622" s="234">
        <f>SUM($E$9:E622)</f>
        <v>8.9401368595969907E-2</v>
      </c>
    </row>
    <row r="623" spans="2:6" x14ac:dyDescent="0.2">
      <c r="B623" s="239">
        <v>596</v>
      </c>
      <c r="C623" s="240">
        <v>1100</v>
      </c>
      <c r="D623" s="233">
        <f t="shared" si="25"/>
        <v>0.47490347490346885</v>
      </c>
      <c r="E623" s="234">
        <f t="shared" si="24"/>
        <v>2.7310810139563493E-4</v>
      </c>
      <c r="F623" s="234">
        <f>SUM($E$9:E623)</f>
        <v>8.9674476697365543E-2</v>
      </c>
    </row>
    <row r="624" spans="2:6" x14ac:dyDescent="0.2">
      <c r="B624" s="242">
        <v>684</v>
      </c>
      <c r="C624" s="243">
        <v>1100</v>
      </c>
      <c r="D624" s="233">
        <f t="shared" si="25"/>
        <v>0.4756756756756696</v>
      </c>
      <c r="E624" s="234">
        <f t="shared" si="24"/>
        <v>2.7310810139563493E-4</v>
      </c>
      <c r="F624" s="234">
        <f>SUM($E$9:E624)</f>
        <v>8.9947584798761179E-2</v>
      </c>
    </row>
    <row r="625" spans="2:6" x14ac:dyDescent="0.2">
      <c r="B625" s="242">
        <v>742</v>
      </c>
      <c r="C625" s="243">
        <v>1100</v>
      </c>
      <c r="D625" s="233">
        <f t="shared" si="25"/>
        <v>0.47644787644787034</v>
      </c>
      <c r="E625" s="234">
        <f t="shared" si="24"/>
        <v>2.7310810139563493E-4</v>
      </c>
      <c r="F625" s="234">
        <f>SUM($E$9:E625)</f>
        <v>9.0220692900156815E-2</v>
      </c>
    </row>
    <row r="626" spans="2:6" x14ac:dyDescent="0.2">
      <c r="B626" s="239">
        <v>802</v>
      </c>
      <c r="C626" s="240">
        <v>1100</v>
      </c>
      <c r="D626" s="233">
        <f t="shared" si="25"/>
        <v>0.47722007722007109</v>
      </c>
      <c r="E626" s="234">
        <f t="shared" si="24"/>
        <v>2.7310810139563493E-4</v>
      </c>
      <c r="F626" s="234">
        <f>SUM($E$9:E626)</f>
        <v>9.0493801001552451E-2</v>
      </c>
    </row>
    <row r="627" spans="2:6" x14ac:dyDescent="0.2">
      <c r="B627" s="239">
        <v>1019</v>
      </c>
      <c r="C627" s="240">
        <v>1100</v>
      </c>
      <c r="D627" s="233">
        <f t="shared" si="25"/>
        <v>0.47799227799227184</v>
      </c>
      <c r="E627" s="234">
        <f t="shared" si="24"/>
        <v>2.7310810139563493E-4</v>
      </c>
      <c r="F627" s="234">
        <f>SUM($E$9:E627)</f>
        <v>9.0766909102948087E-2</v>
      </c>
    </row>
    <row r="628" spans="2:6" x14ac:dyDescent="0.2">
      <c r="B628" s="239">
        <v>1034</v>
      </c>
      <c r="C628" s="240">
        <v>1100</v>
      </c>
      <c r="D628" s="233">
        <f t="shared" si="25"/>
        <v>0.47876447876447259</v>
      </c>
      <c r="E628" s="234">
        <f t="shared" si="24"/>
        <v>2.7310810139563493E-4</v>
      </c>
      <c r="F628" s="234">
        <f>SUM($E$9:E628)</f>
        <v>9.1040017204343723E-2</v>
      </c>
    </row>
    <row r="629" spans="2:6" x14ac:dyDescent="0.2">
      <c r="B629" s="239">
        <v>1035</v>
      </c>
      <c r="C629" s="240">
        <v>1100</v>
      </c>
      <c r="D629" s="233">
        <f t="shared" si="25"/>
        <v>0.47953667953667334</v>
      </c>
      <c r="E629" s="234">
        <f t="shared" si="24"/>
        <v>2.7310810139563493E-4</v>
      </c>
      <c r="F629" s="234">
        <f>SUM($E$9:E629)</f>
        <v>9.1313125305739359E-2</v>
      </c>
    </row>
    <row r="630" spans="2:6" x14ac:dyDescent="0.2">
      <c r="B630" s="242">
        <v>1157</v>
      </c>
      <c r="C630" s="243">
        <v>1100</v>
      </c>
      <c r="D630" s="233">
        <f t="shared" si="25"/>
        <v>0.48030888030887409</v>
      </c>
      <c r="E630" s="234">
        <f t="shared" si="24"/>
        <v>2.7310810139563493E-4</v>
      </c>
      <c r="F630" s="234">
        <f>SUM($E$9:E630)</f>
        <v>9.1586233407134995E-2</v>
      </c>
    </row>
    <row r="631" spans="2:6" x14ac:dyDescent="0.2">
      <c r="B631" s="239">
        <v>1310</v>
      </c>
      <c r="C631" s="240">
        <v>1100</v>
      </c>
      <c r="D631" s="233">
        <f t="shared" si="25"/>
        <v>0.48108108108107484</v>
      </c>
      <c r="E631" s="234">
        <f t="shared" si="24"/>
        <v>2.7310810139563493E-4</v>
      </c>
      <c r="F631" s="234">
        <f>SUM($E$9:E631)</f>
        <v>9.1859341508530631E-2</v>
      </c>
    </row>
    <row r="632" spans="2:6" x14ac:dyDescent="0.2">
      <c r="B632" s="239">
        <v>1338</v>
      </c>
      <c r="C632" s="240">
        <v>1100</v>
      </c>
      <c r="D632" s="233">
        <f t="shared" si="25"/>
        <v>0.48185328185327558</v>
      </c>
      <c r="E632" s="234">
        <f t="shared" si="24"/>
        <v>2.7310810139563493E-4</v>
      </c>
      <c r="F632" s="234">
        <f>SUM($E$9:E632)</f>
        <v>9.2132449609926267E-2</v>
      </c>
    </row>
    <row r="633" spans="2:6" x14ac:dyDescent="0.2">
      <c r="B633" s="239">
        <v>1355</v>
      </c>
      <c r="C633" s="240">
        <v>1100</v>
      </c>
      <c r="D633" s="233">
        <f t="shared" si="25"/>
        <v>0.48262548262547633</v>
      </c>
      <c r="E633" s="234">
        <f t="shared" si="24"/>
        <v>2.7310810139563493E-4</v>
      </c>
      <c r="F633" s="234">
        <f>SUM($E$9:E633)</f>
        <v>9.2405557711321903E-2</v>
      </c>
    </row>
    <row r="634" spans="2:6" x14ac:dyDescent="0.2">
      <c r="B634" s="242">
        <v>1481</v>
      </c>
      <c r="C634" s="243">
        <v>1100</v>
      </c>
      <c r="D634" s="233">
        <f t="shared" si="25"/>
        <v>0.48339768339767708</v>
      </c>
      <c r="E634" s="234">
        <f t="shared" si="24"/>
        <v>2.7310810139563493E-4</v>
      </c>
      <c r="F634" s="234">
        <f>SUM($E$9:E634)</f>
        <v>9.2678665812717539E-2</v>
      </c>
    </row>
    <row r="635" spans="2:6" x14ac:dyDescent="0.2">
      <c r="B635" s="242">
        <v>1541</v>
      </c>
      <c r="C635" s="243">
        <v>1100</v>
      </c>
      <c r="D635" s="233">
        <f t="shared" si="25"/>
        <v>0.48416988416987783</v>
      </c>
      <c r="E635" s="234">
        <f t="shared" si="24"/>
        <v>2.7310810139563493E-4</v>
      </c>
      <c r="F635" s="234">
        <f>SUM($E$9:E635)</f>
        <v>9.2951773914113175E-2</v>
      </c>
    </row>
    <row r="636" spans="2:6" x14ac:dyDescent="0.2">
      <c r="B636" s="242">
        <v>1556</v>
      </c>
      <c r="C636" s="243">
        <v>1100</v>
      </c>
      <c r="D636" s="233">
        <f t="shared" si="25"/>
        <v>0.48494208494207858</v>
      </c>
      <c r="E636" s="234">
        <f t="shared" si="24"/>
        <v>2.7310810139563493E-4</v>
      </c>
      <c r="F636" s="234">
        <f>SUM($E$9:E636)</f>
        <v>9.3224882015508811E-2</v>
      </c>
    </row>
    <row r="637" spans="2:6" x14ac:dyDescent="0.2">
      <c r="B637" s="242">
        <v>1704</v>
      </c>
      <c r="C637" s="243">
        <v>1100</v>
      </c>
      <c r="D637" s="233">
        <f t="shared" si="25"/>
        <v>0.48571428571427933</v>
      </c>
      <c r="E637" s="234">
        <f t="shared" si="24"/>
        <v>2.7310810139563493E-4</v>
      </c>
      <c r="F637" s="234">
        <f>SUM($E$9:E637)</f>
        <v>9.3497990116904447E-2</v>
      </c>
    </row>
    <row r="638" spans="2:6" x14ac:dyDescent="0.2">
      <c r="B638" s="242">
        <v>1741</v>
      </c>
      <c r="C638" s="243">
        <v>1100</v>
      </c>
      <c r="D638" s="233">
        <f t="shared" si="25"/>
        <v>0.48648648648648007</v>
      </c>
      <c r="E638" s="234">
        <f t="shared" si="24"/>
        <v>2.7310810139563493E-4</v>
      </c>
      <c r="F638" s="234">
        <f>SUM($E$9:E638)</f>
        <v>9.3771098218300084E-2</v>
      </c>
    </row>
    <row r="639" spans="2:6" x14ac:dyDescent="0.2">
      <c r="B639" s="239">
        <v>1756</v>
      </c>
      <c r="C639" s="240">
        <v>1100</v>
      </c>
      <c r="D639" s="233">
        <f t="shared" si="25"/>
        <v>0.48725868725868082</v>
      </c>
      <c r="E639" s="234">
        <f t="shared" si="24"/>
        <v>2.7310810139563493E-4</v>
      </c>
      <c r="F639" s="234">
        <f>SUM($E$9:E639)</f>
        <v>9.404420631969572E-2</v>
      </c>
    </row>
    <row r="640" spans="2:6" x14ac:dyDescent="0.2">
      <c r="B640" s="239">
        <v>2025</v>
      </c>
      <c r="C640" s="240">
        <v>1100</v>
      </c>
      <c r="D640" s="233">
        <f t="shared" si="25"/>
        <v>0.48803088803088157</v>
      </c>
      <c r="E640" s="234">
        <f t="shared" si="24"/>
        <v>2.7310810139563493E-4</v>
      </c>
      <c r="F640" s="234">
        <f>SUM($E$9:E640)</f>
        <v>9.4317314421091356E-2</v>
      </c>
    </row>
    <row r="641" spans="2:6" x14ac:dyDescent="0.2">
      <c r="B641" s="239">
        <v>2036</v>
      </c>
      <c r="C641" s="240">
        <v>1100</v>
      </c>
      <c r="D641" s="233">
        <f t="shared" si="25"/>
        <v>0.48880308880308232</v>
      </c>
      <c r="E641" s="234">
        <f t="shared" si="24"/>
        <v>2.7310810139563493E-4</v>
      </c>
      <c r="F641" s="234">
        <f>SUM($E$9:E641)</f>
        <v>9.4590422522486992E-2</v>
      </c>
    </row>
    <row r="642" spans="2:6" x14ac:dyDescent="0.2">
      <c r="B642" s="239">
        <v>2109</v>
      </c>
      <c r="C642" s="240">
        <v>1100</v>
      </c>
      <c r="D642" s="233">
        <f t="shared" si="25"/>
        <v>0.48957528957528307</v>
      </c>
      <c r="E642" s="234">
        <f t="shared" si="24"/>
        <v>2.7310810139563493E-4</v>
      </c>
      <c r="F642" s="234">
        <f>SUM($E$9:E642)</f>
        <v>9.4863530623882628E-2</v>
      </c>
    </row>
    <row r="643" spans="2:6" x14ac:dyDescent="0.2">
      <c r="B643" s="242">
        <v>2163</v>
      </c>
      <c r="C643" s="243">
        <v>1100</v>
      </c>
      <c r="D643" s="233">
        <f t="shared" si="25"/>
        <v>0.49034749034748382</v>
      </c>
      <c r="E643" s="234">
        <f t="shared" si="24"/>
        <v>2.7310810139563493E-4</v>
      </c>
      <c r="F643" s="234">
        <f>SUM($E$9:E643)</f>
        <v>9.5136638725278264E-2</v>
      </c>
    </row>
    <row r="644" spans="2:6" x14ac:dyDescent="0.2">
      <c r="B644" s="239">
        <v>2201</v>
      </c>
      <c r="C644" s="240">
        <v>1100</v>
      </c>
      <c r="D644" s="233">
        <f t="shared" si="25"/>
        <v>0.49111969111968456</v>
      </c>
      <c r="E644" s="234">
        <f t="shared" si="24"/>
        <v>2.7310810139563493E-4</v>
      </c>
      <c r="F644" s="234">
        <f>SUM($E$9:E644)</f>
        <v>9.54097468266739E-2</v>
      </c>
    </row>
    <row r="645" spans="2:6" x14ac:dyDescent="0.2">
      <c r="B645" s="239">
        <v>2249</v>
      </c>
      <c r="C645" s="240">
        <v>1100</v>
      </c>
      <c r="D645" s="233">
        <f t="shared" si="25"/>
        <v>0.49189189189188531</v>
      </c>
      <c r="E645" s="234">
        <f t="shared" si="24"/>
        <v>2.7310810139563493E-4</v>
      </c>
      <c r="F645" s="234">
        <f>SUM($E$9:E645)</f>
        <v>9.5682854928069536E-2</v>
      </c>
    </row>
    <row r="646" spans="2:6" x14ac:dyDescent="0.2">
      <c r="B646" s="239">
        <v>1684</v>
      </c>
      <c r="C646" s="240">
        <v>1104</v>
      </c>
      <c r="D646" s="233">
        <f t="shared" si="25"/>
        <v>0.49266409266408606</v>
      </c>
      <c r="E646" s="234">
        <f t="shared" si="24"/>
        <v>2.7410122176434632E-4</v>
      </c>
      <c r="F646" s="234">
        <f>SUM($E$9:E646)</f>
        <v>9.5956956149833877E-2</v>
      </c>
    </row>
    <row r="647" spans="2:6" x14ac:dyDescent="0.2">
      <c r="B647" s="242">
        <v>1398</v>
      </c>
      <c r="C647" s="243">
        <v>1120</v>
      </c>
      <c r="D647" s="233">
        <f t="shared" si="25"/>
        <v>0.49343629343628681</v>
      </c>
      <c r="E647" s="234">
        <f t="shared" si="24"/>
        <v>2.7807370323919191E-4</v>
      </c>
      <c r="F647" s="234">
        <f>SUM($E$9:E647)</f>
        <v>9.623502985307307E-2</v>
      </c>
    </row>
    <row r="648" spans="2:6" x14ac:dyDescent="0.2">
      <c r="B648" s="239">
        <v>2108</v>
      </c>
      <c r="C648" s="240">
        <v>1130</v>
      </c>
      <c r="D648" s="233">
        <f t="shared" si="25"/>
        <v>0.49420849420848756</v>
      </c>
      <c r="E648" s="234">
        <f t="shared" si="24"/>
        <v>2.8055650416097041E-4</v>
      </c>
      <c r="F648" s="234">
        <f>SUM($E$9:E648)</f>
        <v>9.6515586357234034E-2</v>
      </c>
    </row>
    <row r="649" spans="2:6" x14ac:dyDescent="0.2">
      <c r="B649" s="239">
        <v>873</v>
      </c>
      <c r="C649" s="240">
        <v>1141.666666666667</v>
      </c>
      <c r="D649" s="233">
        <f t="shared" si="25"/>
        <v>0.49498069498068831</v>
      </c>
      <c r="E649" s="234">
        <f t="shared" si="24"/>
        <v>2.8345310523637877E-4</v>
      </c>
      <c r="F649" s="234">
        <f>SUM($E$9:E649)</f>
        <v>9.6799039462470413E-2</v>
      </c>
    </row>
    <row r="650" spans="2:6" x14ac:dyDescent="0.2">
      <c r="B650" s="242">
        <v>1528</v>
      </c>
      <c r="C650" s="243">
        <v>1150</v>
      </c>
      <c r="D650" s="233">
        <f t="shared" si="25"/>
        <v>0.49575289575288906</v>
      </c>
      <c r="E650" s="234">
        <f t="shared" ref="E650:E713" si="26">C650/SUM(C:C)</f>
        <v>2.8552210600452744E-4</v>
      </c>
      <c r="F650" s="234">
        <f>SUM($E$9:E650)</f>
        <v>9.7084561568474934E-2</v>
      </c>
    </row>
    <row r="651" spans="2:6" x14ac:dyDescent="0.2">
      <c r="B651" s="239">
        <v>1563</v>
      </c>
      <c r="C651" s="240">
        <v>1150</v>
      </c>
      <c r="D651" s="233">
        <f t="shared" ref="D651:D714" si="27">D650+1/COUNT(C:C)</f>
        <v>0.4965250965250898</v>
      </c>
      <c r="E651" s="234">
        <f t="shared" si="26"/>
        <v>2.8552210600452744E-4</v>
      </c>
      <c r="F651" s="234">
        <f>SUM($E$9:E651)</f>
        <v>9.7370083674479455E-2</v>
      </c>
    </row>
    <row r="652" spans="2:6" x14ac:dyDescent="0.2">
      <c r="B652" s="239">
        <v>144</v>
      </c>
      <c r="C652" s="240">
        <v>1152.9000000000001</v>
      </c>
      <c r="D652" s="233">
        <f t="shared" si="27"/>
        <v>0.49729729729729055</v>
      </c>
      <c r="E652" s="234">
        <f t="shared" si="26"/>
        <v>2.8624211827184319E-4</v>
      </c>
      <c r="F652" s="234">
        <f>SUM($E$9:E652)</f>
        <v>9.7656325792751297E-2</v>
      </c>
    </row>
    <row r="653" spans="2:6" x14ac:dyDescent="0.2">
      <c r="B653" s="239">
        <v>1005</v>
      </c>
      <c r="C653" s="240">
        <v>1158.3</v>
      </c>
      <c r="D653" s="233">
        <f t="shared" si="27"/>
        <v>0.4980694980694913</v>
      </c>
      <c r="E653" s="234">
        <f t="shared" si="26"/>
        <v>2.8758283076960359E-4</v>
      </c>
      <c r="F653" s="234">
        <f>SUM($E$9:E653)</f>
        <v>9.7943908623520898E-2</v>
      </c>
    </row>
    <row r="654" spans="2:6" x14ac:dyDescent="0.2">
      <c r="B654" s="242">
        <v>1062</v>
      </c>
      <c r="C654" s="243">
        <v>1166.666666666667</v>
      </c>
      <c r="D654" s="233">
        <f t="shared" si="27"/>
        <v>0.49884169884169205</v>
      </c>
      <c r="E654" s="234">
        <f t="shared" si="26"/>
        <v>2.89660107540825E-4</v>
      </c>
      <c r="F654" s="234">
        <f>SUM($E$9:E654)</f>
        <v>9.8233568731061718E-2</v>
      </c>
    </row>
    <row r="655" spans="2:6" x14ac:dyDescent="0.2">
      <c r="B655" s="242">
        <v>1779</v>
      </c>
      <c r="C655" s="243">
        <v>1166.666666666667</v>
      </c>
      <c r="D655" s="233">
        <f t="shared" si="27"/>
        <v>0.4996138996138928</v>
      </c>
      <c r="E655" s="234">
        <f t="shared" si="26"/>
        <v>2.89660107540825E-4</v>
      </c>
      <c r="F655" s="234">
        <f>SUM($E$9:E655)</f>
        <v>9.8523228838602539E-2</v>
      </c>
    </row>
    <row r="656" spans="2:6" x14ac:dyDescent="0.2">
      <c r="B656" s="239">
        <v>1790</v>
      </c>
      <c r="C656" s="240">
        <v>1166.666666666667</v>
      </c>
      <c r="D656" s="233">
        <f t="shared" si="27"/>
        <v>0.50038610038609355</v>
      </c>
      <c r="E656" s="234">
        <f t="shared" si="26"/>
        <v>2.89660107540825E-4</v>
      </c>
      <c r="F656" s="234">
        <f>SUM($E$9:E656)</f>
        <v>9.881288894614336E-2</v>
      </c>
    </row>
    <row r="657" spans="2:6" x14ac:dyDescent="0.2">
      <c r="B657" s="239">
        <v>2155</v>
      </c>
      <c r="C657" s="240">
        <v>1166.666666666667</v>
      </c>
      <c r="D657" s="233">
        <f t="shared" si="27"/>
        <v>0.50115830115829429</v>
      </c>
      <c r="E657" s="234">
        <f t="shared" si="26"/>
        <v>2.89660107540825E-4</v>
      </c>
      <c r="F657" s="234">
        <f>SUM($E$9:E657)</f>
        <v>9.910254905368418E-2</v>
      </c>
    </row>
    <row r="658" spans="2:6" x14ac:dyDescent="0.2">
      <c r="B658" s="242">
        <v>743</v>
      </c>
      <c r="C658" s="243">
        <v>1170</v>
      </c>
      <c r="D658" s="233">
        <f t="shared" si="27"/>
        <v>0.50193050193049504</v>
      </c>
      <c r="E658" s="234">
        <f t="shared" si="26"/>
        <v>2.9048770784808443E-4</v>
      </c>
      <c r="F658" s="234">
        <f>SUM($E$9:E658)</f>
        <v>9.9393036761532258E-2</v>
      </c>
    </row>
    <row r="659" spans="2:6" x14ac:dyDescent="0.2">
      <c r="B659" s="242">
        <v>1214</v>
      </c>
      <c r="C659" s="243">
        <v>1170</v>
      </c>
      <c r="D659" s="233">
        <f t="shared" si="27"/>
        <v>0.50270270270269579</v>
      </c>
      <c r="E659" s="234">
        <f t="shared" si="26"/>
        <v>2.9048770784808443E-4</v>
      </c>
      <c r="F659" s="234">
        <f>SUM($E$9:E659)</f>
        <v>9.9683524469380336E-2</v>
      </c>
    </row>
    <row r="660" spans="2:6" x14ac:dyDescent="0.2">
      <c r="B660" s="239">
        <v>98</v>
      </c>
      <c r="C660" s="240">
        <v>1174.5</v>
      </c>
      <c r="D660" s="233">
        <f t="shared" si="27"/>
        <v>0.50347490347489654</v>
      </c>
      <c r="E660" s="234">
        <f t="shared" si="26"/>
        <v>2.9160496826288474E-4</v>
      </c>
      <c r="F660" s="234">
        <f>SUM($E$9:E660)</f>
        <v>9.9975129437643223E-2</v>
      </c>
    </row>
    <row r="661" spans="2:6" x14ac:dyDescent="0.2">
      <c r="B661" s="242">
        <v>274</v>
      </c>
      <c r="C661" s="243">
        <v>1175</v>
      </c>
      <c r="D661" s="233">
        <f t="shared" si="27"/>
        <v>0.50424710424709729</v>
      </c>
      <c r="E661" s="234">
        <f t="shared" si="26"/>
        <v>2.9172910830897367E-4</v>
      </c>
      <c r="F661" s="234">
        <f>SUM($E$9:E661)</f>
        <v>0.1002668585459522</v>
      </c>
    </row>
    <row r="662" spans="2:6" x14ac:dyDescent="0.2">
      <c r="B662" s="242">
        <v>1277</v>
      </c>
      <c r="C662" s="243">
        <v>1185</v>
      </c>
      <c r="D662" s="233">
        <f t="shared" si="27"/>
        <v>0.50501930501929804</v>
      </c>
      <c r="E662" s="234">
        <f t="shared" si="26"/>
        <v>2.9421190923075216E-4</v>
      </c>
      <c r="F662" s="234">
        <f>SUM($E$9:E662)</f>
        <v>0.10056107045518295</v>
      </c>
    </row>
    <row r="663" spans="2:6" x14ac:dyDescent="0.2">
      <c r="B663" s="242">
        <v>236</v>
      </c>
      <c r="C663" s="243">
        <v>1192.5</v>
      </c>
      <c r="D663" s="233">
        <f t="shared" si="27"/>
        <v>0.50579150579149879</v>
      </c>
      <c r="E663" s="234">
        <f t="shared" si="26"/>
        <v>2.9607400992208606E-4</v>
      </c>
      <c r="F663" s="234">
        <f>SUM($E$9:E663)</f>
        <v>0.10085714446510503</v>
      </c>
    </row>
    <row r="664" spans="2:6" x14ac:dyDescent="0.2">
      <c r="B664" s="239">
        <v>116</v>
      </c>
      <c r="C664" s="240">
        <v>1200</v>
      </c>
      <c r="D664" s="233">
        <f t="shared" si="27"/>
        <v>0.50656370656369953</v>
      </c>
      <c r="E664" s="234">
        <f t="shared" si="26"/>
        <v>2.979361106134199E-4</v>
      </c>
      <c r="F664" s="234">
        <f>SUM($E$9:E664)</f>
        <v>0.10115508057571845</v>
      </c>
    </row>
    <row r="665" spans="2:6" x14ac:dyDescent="0.2">
      <c r="B665" s="239">
        <v>296</v>
      </c>
      <c r="C665" s="240">
        <v>1200</v>
      </c>
      <c r="D665" s="233">
        <f t="shared" si="27"/>
        <v>0.50733590733590028</v>
      </c>
      <c r="E665" s="234">
        <f t="shared" si="26"/>
        <v>2.979361106134199E-4</v>
      </c>
      <c r="F665" s="234">
        <f>SUM($E$9:E665)</f>
        <v>0.10145301668633187</v>
      </c>
    </row>
    <row r="666" spans="2:6" x14ac:dyDescent="0.2">
      <c r="B666" s="242">
        <v>493</v>
      </c>
      <c r="C666" s="243">
        <v>1200</v>
      </c>
      <c r="D666" s="233">
        <f t="shared" si="27"/>
        <v>0.50810810810810103</v>
      </c>
      <c r="E666" s="234">
        <f t="shared" si="26"/>
        <v>2.979361106134199E-4</v>
      </c>
      <c r="F666" s="234">
        <f>SUM($E$9:E666)</f>
        <v>0.10175095279694529</v>
      </c>
    </row>
    <row r="667" spans="2:6" x14ac:dyDescent="0.2">
      <c r="B667" s="239">
        <v>503</v>
      </c>
      <c r="C667" s="240">
        <v>1200</v>
      </c>
      <c r="D667" s="233">
        <f t="shared" si="27"/>
        <v>0.50888030888030178</v>
      </c>
      <c r="E667" s="234">
        <f t="shared" si="26"/>
        <v>2.979361106134199E-4</v>
      </c>
      <c r="F667" s="234">
        <f>SUM($E$9:E667)</f>
        <v>0.10204888890755871</v>
      </c>
    </row>
    <row r="668" spans="2:6" x14ac:dyDescent="0.2">
      <c r="B668" s="239">
        <v>587</v>
      </c>
      <c r="C668" s="240">
        <v>1200</v>
      </c>
      <c r="D668" s="233">
        <f t="shared" si="27"/>
        <v>0.50965250965250253</v>
      </c>
      <c r="E668" s="234">
        <f t="shared" si="26"/>
        <v>2.979361106134199E-4</v>
      </c>
      <c r="F668" s="234">
        <f>SUM($E$9:E668)</f>
        <v>0.10234682501817213</v>
      </c>
    </row>
    <row r="669" spans="2:6" x14ac:dyDescent="0.2">
      <c r="B669" s="242">
        <v>588</v>
      </c>
      <c r="C669" s="243">
        <v>1200</v>
      </c>
      <c r="D669" s="233">
        <f t="shared" si="27"/>
        <v>0.51042471042470328</v>
      </c>
      <c r="E669" s="234">
        <f t="shared" si="26"/>
        <v>2.979361106134199E-4</v>
      </c>
      <c r="F669" s="234">
        <f>SUM($E$9:E669)</f>
        <v>0.10264476112878555</v>
      </c>
    </row>
    <row r="670" spans="2:6" x14ac:dyDescent="0.2">
      <c r="B670" s="239">
        <v>595</v>
      </c>
      <c r="C670" s="240">
        <v>1200</v>
      </c>
      <c r="D670" s="233">
        <f t="shared" si="27"/>
        <v>0.51119691119690402</v>
      </c>
      <c r="E670" s="234">
        <f t="shared" si="26"/>
        <v>2.979361106134199E-4</v>
      </c>
      <c r="F670" s="234">
        <f>SUM($E$9:E670)</f>
        <v>0.10294269723939897</v>
      </c>
    </row>
    <row r="671" spans="2:6" x14ac:dyDescent="0.2">
      <c r="B671" s="239">
        <v>614</v>
      </c>
      <c r="C671" s="240">
        <v>1200</v>
      </c>
      <c r="D671" s="233">
        <f t="shared" si="27"/>
        <v>0.51196911196910477</v>
      </c>
      <c r="E671" s="234">
        <f t="shared" si="26"/>
        <v>2.979361106134199E-4</v>
      </c>
      <c r="F671" s="234">
        <f>SUM($E$9:E671)</f>
        <v>0.10324063335001239</v>
      </c>
    </row>
    <row r="672" spans="2:6" x14ac:dyDescent="0.2">
      <c r="B672" s="239">
        <v>751</v>
      </c>
      <c r="C672" s="240">
        <v>1200</v>
      </c>
      <c r="D672" s="233">
        <f t="shared" si="27"/>
        <v>0.51274131274130552</v>
      </c>
      <c r="E672" s="234">
        <f t="shared" si="26"/>
        <v>2.979361106134199E-4</v>
      </c>
      <c r="F672" s="234">
        <f>SUM($E$9:E672)</f>
        <v>0.10353856946062581</v>
      </c>
    </row>
    <row r="673" spans="2:6" x14ac:dyDescent="0.2">
      <c r="B673" s="242">
        <v>814</v>
      </c>
      <c r="C673" s="243">
        <v>1200</v>
      </c>
      <c r="D673" s="233">
        <f t="shared" si="27"/>
        <v>0.51351351351350627</v>
      </c>
      <c r="E673" s="234">
        <f t="shared" si="26"/>
        <v>2.979361106134199E-4</v>
      </c>
      <c r="F673" s="234">
        <f>SUM($E$9:E673)</f>
        <v>0.10383650557123923</v>
      </c>
    </row>
    <row r="674" spans="2:6" x14ac:dyDescent="0.2">
      <c r="B674" s="239">
        <v>1038</v>
      </c>
      <c r="C674" s="240">
        <v>1200</v>
      </c>
      <c r="D674" s="233">
        <f t="shared" si="27"/>
        <v>0.51428571428570702</v>
      </c>
      <c r="E674" s="234">
        <f t="shared" si="26"/>
        <v>2.979361106134199E-4</v>
      </c>
      <c r="F674" s="234">
        <f>SUM($E$9:E674)</f>
        <v>0.10413444168185265</v>
      </c>
    </row>
    <row r="675" spans="2:6" x14ac:dyDescent="0.2">
      <c r="B675" s="239">
        <v>1112</v>
      </c>
      <c r="C675" s="240">
        <v>1200</v>
      </c>
      <c r="D675" s="233">
        <f t="shared" si="27"/>
        <v>0.51505791505790777</v>
      </c>
      <c r="E675" s="234">
        <f t="shared" si="26"/>
        <v>2.979361106134199E-4</v>
      </c>
      <c r="F675" s="234">
        <f>SUM($E$9:E675)</f>
        <v>0.10443237779246607</v>
      </c>
    </row>
    <row r="676" spans="2:6" x14ac:dyDescent="0.2">
      <c r="B676" s="239">
        <v>1132</v>
      </c>
      <c r="C676" s="240">
        <v>1200</v>
      </c>
      <c r="D676" s="233">
        <f t="shared" si="27"/>
        <v>0.51583011583010852</v>
      </c>
      <c r="E676" s="234">
        <f t="shared" si="26"/>
        <v>2.979361106134199E-4</v>
      </c>
      <c r="F676" s="234">
        <f>SUM($E$9:E676)</f>
        <v>0.10473031390307949</v>
      </c>
    </row>
    <row r="677" spans="2:6" x14ac:dyDescent="0.2">
      <c r="B677" s="239">
        <v>1137</v>
      </c>
      <c r="C677" s="240">
        <v>1200</v>
      </c>
      <c r="D677" s="233">
        <f t="shared" si="27"/>
        <v>0.51660231660230926</v>
      </c>
      <c r="E677" s="234">
        <f t="shared" si="26"/>
        <v>2.979361106134199E-4</v>
      </c>
      <c r="F677" s="234">
        <f>SUM($E$9:E677)</f>
        <v>0.10502825001369291</v>
      </c>
    </row>
    <row r="678" spans="2:6" x14ac:dyDescent="0.2">
      <c r="B678" s="239">
        <v>1162</v>
      </c>
      <c r="C678" s="240">
        <v>1200</v>
      </c>
      <c r="D678" s="233">
        <f t="shared" si="27"/>
        <v>0.51737451737451001</v>
      </c>
      <c r="E678" s="234">
        <f t="shared" si="26"/>
        <v>2.979361106134199E-4</v>
      </c>
      <c r="F678" s="234">
        <f>SUM($E$9:E678)</f>
        <v>0.10532618612430633</v>
      </c>
    </row>
    <row r="679" spans="2:6" x14ac:dyDescent="0.2">
      <c r="B679" s="239">
        <v>1189</v>
      </c>
      <c r="C679" s="240">
        <v>1200</v>
      </c>
      <c r="D679" s="233">
        <f t="shared" si="27"/>
        <v>0.51814671814671076</v>
      </c>
      <c r="E679" s="234">
        <f t="shared" si="26"/>
        <v>2.979361106134199E-4</v>
      </c>
      <c r="F679" s="234">
        <f>SUM($E$9:E679)</f>
        <v>0.10562412223491975</v>
      </c>
    </row>
    <row r="680" spans="2:6" x14ac:dyDescent="0.2">
      <c r="B680" s="239">
        <v>1232</v>
      </c>
      <c r="C680" s="240">
        <v>1200</v>
      </c>
      <c r="D680" s="233">
        <f t="shared" si="27"/>
        <v>0.51891891891891151</v>
      </c>
      <c r="E680" s="234">
        <f t="shared" si="26"/>
        <v>2.979361106134199E-4</v>
      </c>
      <c r="F680" s="234">
        <f>SUM($E$9:E680)</f>
        <v>0.10592205834553317</v>
      </c>
    </row>
    <row r="681" spans="2:6" x14ac:dyDescent="0.2">
      <c r="B681" s="239">
        <v>1298</v>
      </c>
      <c r="C681" s="240">
        <v>1200</v>
      </c>
      <c r="D681" s="233">
        <f t="shared" si="27"/>
        <v>0.51969111969111226</v>
      </c>
      <c r="E681" s="234">
        <f t="shared" si="26"/>
        <v>2.979361106134199E-4</v>
      </c>
      <c r="F681" s="234">
        <f>SUM($E$9:E681)</f>
        <v>0.10621999445614659</v>
      </c>
    </row>
    <row r="682" spans="2:6" x14ac:dyDescent="0.2">
      <c r="B682" s="242">
        <v>1435</v>
      </c>
      <c r="C682" s="243">
        <v>1200</v>
      </c>
      <c r="D682" s="233">
        <f t="shared" si="27"/>
        <v>0.52046332046331301</v>
      </c>
      <c r="E682" s="234">
        <f t="shared" si="26"/>
        <v>2.979361106134199E-4</v>
      </c>
      <c r="F682" s="234">
        <f>SUM($E$9:E682)</f>
        <v>0.10651793056676001</v>
      </c>
    </row>
    <row r="683" spans="2:6" x14ac:dyDescent="0.2">
      <c r="B683" s="239">
        <v>1438</v>
      </c>
      <c r="C683" s="240">
        <v>1200</v>
      </c>
      <c r="D683" s="233">
        <f t="shared" si="27"/>
        <v>0.52123552123551375</v>
      </c>
      <c r="E683" s="234">
        <f t="shared" si="26"/>
        <v>2.979361106134199E-4</v>
      </c>
      <c r="F683" s="234">
        <f>SUM($E$9:E683)</f>
        <v>0.10681586667737343</v>
      </c>
    </row>
    <row r="684" spans="2:6" x14ac:dyDescent="0.2">
      <c r="B684" s="239">
        <v>1506</v>
      </c>
      <c r="C684" s="240">
        <v>1200</v>
      </c>
      <c r="D684" s="233">
        <f t="shared" si="27"/>
        <v>0.5220077220077145</v>
      </c>
      <c r="E684" s="234">
        <f t="shared" si="26"/>
        <v>2.979361106134199E-4</v>
      </c>
      <c r="F684" s="234">
        <f>SUM($E$9:E684)</f>
        <v>0.10711380278798685</v>
      </c>
    </row>
    <row r="685" spans="2:6" x14ac:dyDescent="0.2">
      <c r="B685" s="242">
        <v>1558</v>
      </c>
      <c r="C685" s="243">
        <v>1200</v>
      </c>
      <c r="D685" s="233">
        <f t="shared" si="27"/>
        <v>0.52277992277991525</v>
      </c>
      <c r="E685" s="234">
        <f t="shared" si="26"/>
        <v>2.979361106134199E-4</v>
      </c>
      <c r="F685" s="234">
        <f>SUM($E$9:E685)</f>
        <v>0.10741173889860027</v>
      </c>
    </row>
    <row r="686" spans="2:6" x14ac:dyDescent="0.2">
      <c r="B686" s="242">
        <v>1593</v>
      </c>
      <c r="C686" s="243">
        <v>1200</v>
      </c>
      <c r="D686" s="233">
        <f t="shared" si="27"/>
        <v>0.523552123552116</v>
      </c>
      <c r="E686" s="234">
        <f t="shared" si="26"/>
        <v>2.979361106134199E-4</v>
      </c>
      <c r="F686" s="234">
        <f>SUM($E$9:E686)</f>
        <v>0.10770967500921369</v>
      </c>
    </row>
    <row r="687" spans="2:6" x14ac:dyDescent="0.2">
      <c r="B687" s="242">
        <v>1643</v>
      </c>
      <c r="C687" s="243">
        <v>1200</v>
      </c>
      <c r="D687" s="233">
        <f t="shared" si="27"/>
        <v>0.52432432432431675</v>
      </c>
      <c r="E687" s="234">
        <f t="shared" si="26"/>
        <v>2.979361106134199E-4</v>
      </c>
      <c r="F687" s="234">
        <f>SUM($E$9:E687)</f>
        <v>0.10800761111982711</v>
      </c>
    </row>
    <row r="688" spans="2:6" x14ac:dyDescent="0.2">
      <c r="B688" s="239">
        <v>1692</v>
      </c>
      <c r="C688" s="240">
        <v>1200</v>
      </c>
      <c r="D688" s="233">
        <f t="shared" si="27"/>
        <v>0.5250965250965175</v>
      </c>
      <c r="E688" s="234">
        <f t="shared" si="26"/>
        <v>2.979361106134199E-4</v>
      </c>
      <c r="F688" s="234">
        <f>SUM($E$9:E688)</f>
        <v>0.10830554723044053</v>
      </c>
    </row>
    <row r="689" spans="2:6" x14ac:dyDescent="0.2">
      <c r="B689" s="242">
        <v>1768</v>
      </c>
      <c r="C689" s="243">
        <v>1200</v>
      </c>
      <c r="D689" s="233">
        <f t="shared" si="27"/>
        <v>0.52586872586871825</v>
      </c>
      <c r="E689" s="234">
        <f t="shared" si="26"/>
        <v>2.979361106134199E-4</v>
      </c>
      <c r="F689" s="234">
        <f>SUM($E$9:E689)</f>
        <v>0.10860348334105395</v>
      </c>
    </row>
    <row r="690" spans="2:6" x14ac:dyDescent="0.2">
      <c r="B690" s="239">
        <v>1840</v>
      </c>
      <c r="C690" s="240">
        <v>1200</v>
      </c>
      <c r="D690" s="233">
        <f t="shared" si="27"/>
        <v>0.52664092664091899</v>
      </c>
      <c r="E690" s="234">
        <f t="shared" si="26"/>
        <v>2.979361106134199E-4</v>
      </c>
      <c r="F690" s="234">
        <f>SUM($E$9:E690)</f>
        <v>0.10890141945166737</v>
      </c>
    </row>
    <row r="691" spans="2:6" x14ac:dyDescent="0.2">
      <c r="B691" s="239">
        <v>1932</v>
      </c>
      <c r="C691" s="240">
        <v>1200</v>
      </c>
      <c r="D691" s="233">
        <f t="shared" si="27"/>
        <v>0.52741312741311974</v>
      </c>
      <c r="E691" s="234">
        <f t="shared" si="26"/>
        <v>2.979361106134199E-4</v>
      </c>
      <c r="F691" s="234">
        <f>SUM($E$9:E691)</f>
        <v>0.10919935556228079</v>
      </c>
    </row>
    <row r="692" spans="2:6" x14ac:dyDescent="0.2">
      <c r="B692" s="239">
        <v>2032</v>
      </c>
      <c r="C692" s="240">
        <v>1200</v>
      </c>
      <c r="D692" s="233">
        <f t="shared" si="27"/>
        <v>0.52818532818532049</v>
      </c>
      <c r="E692" s="234">
        <f t="shared" si="26"/>
        <v>2.979361106134199E-4</v>
      </c>
      <c r="F692" s="234">
        <f>SUM($E$9:E692)</f>
        <v>0.10949729167289421</v>
      </c>
    </row>
    <row r="693" spans="2:6" x14ac:dyDescent="0.2">
      <c r="B693" s="242">
        <v>2058</v>
      </c>
      <c r="C693" s="243">
        <v>1200</v>
      </c>
      <c r="D693" s="233">
        <f t="shared" si="27"/>
        <v>0.52895752895752124</v>
      </c>
      <c r="E693" s="234">
        <f t="shared" si="26"/>
        <v>2.979361106134199E-4</v>
      </c>
      <c r="F693" s="234">
        <f>SUM($E$9:E693)</f>
        <v>0.10979522778350763</v>
      </c>
    </row>
    <row r="694" spans="2:6" x14ac:dyDescent="0.2">
      <c r="B694" s="242">
        <v>2064</v>
      </c>
      <c r="C694" s="243">
        <v>1200</v>
      </c>
      <c r="D694" s="233">
        <f t="shared" si="27"/>
        <v>0.52972972972972199</v>
      </c>
      <c r="E694" s="234">
        <f t="shared" si="26"/>
        <v>2.979361106134199E-4</v>
      </c>
      <c r="F694" s="234">
        <f>SUM($E$9:E694)</f>
        <v>0.11009316389412105</v>
      </c>
    </row>
    <row r="695" spans="2:6" x14ac:dyDescent="0.2">
      <c r="B695" s="242">
        <v>2110</v>
      </c>
      <c r="C695" s="243">
        <v>1200</v>
      </c>
      <c r="D695" s="233">
        <f t="shared" si="27"/>
        <v>0.53050193050192274</v>
      </c>
      <c r="E695" s="234">
        <f t="shared" si="26"/>
        <v>2.979361106134199E-4</v>
      </c>
      <c r="F695" s="234">
        <f>SUM($E$9:E695)</f>
        <v>0.11039110000473447</v>
      </c>
    </row>
    <row r="696" spans="2:6" x14ac:dyDescent="0.2">
      <c r="B696" s="239">
        <v>2131</v>
      </c>
      <c r="C696" s="240">
        <v>1200</v>
      </c>
      <c r="D696" s="233">
        <f t="shared" si="27"/>
        <v>0.53127413127412348</v>
      </c>
      <c r="E696" s="234">
        <f t="shared" si="26"/>
        <v>2.979361106134199E-4</v>
      </c>
      <c r="F696" s="234">
        <f>SUM($E$9:E696)</f>
        <v>0.11068903611534789</v>
      </c>
    </row>
    <row r="697" spans="2:6" x14ac:dyDescent="0.2">
      <c r="B697" s="239">
        <v>2193</v>
      </c>
      <c r="C697" s="240">
        <v>1200</v>
      </c>
      <c r="D697" s="233">
        <f t="shared" si="27"/>
        <v>0.53204633204632423</v>
      </c>
      <c r="E697" s="234">
        <f t="shared" si="26"/>
        <v>2.979361106134199E-4</v>
      </c>
      <c r="F697" s="234">
        <f>SUM($E$9:E697)</f>
        <v>0.11098697222596131</v>
      </c>
    </row>
    <row r="698" spans="2:6" x14ac:dyDescent="0.2">
      <c r="B698" s="239">
        <v>87</v>
      </c>
      <c r="C698" s="240">
        <v>1219</v>
      </c>
      <c r="D698" s="233">
        <f t="shared" si="27"/>
        <v>0.53281853281852498</v>
      </c>
      <c r="E698" s="234">
        <f t="shared" si="26"/>
        <v>3.0265343236479908E-4</v>
      </c>
      <c r="F698" s="234">
        <f>SUM($E$9:E698)</f>
        <v>0.11128962565832611</v>
      </c>
    </row>
    <row r="699" spans="2:6" x14ac:dyDescent="0.2">
      <c r="B699" s="239">
        <v>1366</v>
      </c>
      <c r="C699" s="240">
        <v>1235</v>
      </c>
      <c r="D699" s="233">
        <f t="shared" si="27"/>
        <v>0.53359073359072573</v>
      </c>
      <c r="E699" s="234">
        <f t="shared" si="26"/>
        <v>3.0662591383964468E-4</v>
      </c>
      <c r="F699" s="234">
        <f>SUM($E$9:E699)</f>
        <v>0.11159625157216575</v>
      </c>
    </row>
    <row r="700" spans="2:6" x14ac:dyDescent="0.2">
      <c r="B700" s="239">
        <v>20</v>
      </c>
      <c r="C700" s="240">
        <v>1250</v>
      </c>
      <c r="D700" s="233">
        <f t="shared" si="27"/>
        <v>0.53436293436292648</v>
      </c>
      <c r="E700" s="234">
        <f t="shared" si="26"/>
        <v>3.1035011522231241E-4</v>
      </c>
      <c r="F700" s="234">
        <f>SUM($E$9:E700)</f>
        <v>0.11190660168738807</v>
      </c>
    </row>
    <row r="701" spans="2:6" x14ac:dyDescent="0.2">
      <c r="B701" s="242">
        <v>623</v>
      </c>
      <c r="C701" s="243">
        <v>1250</v>
      </c>
      <c r="D701" s="233">
        <f t="shared" si="27"/>
        <v>0.53513513513512723</v>
      </c>
      <c r="E701" s="234">
        <f t="shared" si="26"/>
        <v>3.1035011522231241E-4</v>
      </c>
      <c r="F701" s="234">
        <f>SUM($E$9:E701)</f>
        <v>0.11221695180261039</v>
      </c>
    </row>
    <row r="702" spans="2:6" x14ac:dyDescent="0.2">
      <c r="B702" s="239">
        <v>674</v>
      </c>
      <c r="C702" s="240">
        <v>1250</v>
      </c>
      <c r="D702" s="233">
        <f t="shared" si="27"/>
        <v>0.53590733590732798</v>
      </c>
      <c r="E702" s="234">
        <f t="shared" si="26"/>
        <v>3.1035011522231241E-4</v>
      </c>
      <c r="F702" s="234">
        <f>SUM($E$9:E702)</f>
        <v>0.11252730191783271</v>
      </c>
    </row>
    <row r="703" spans="2:6" x14ac:dyDescent="0.2">
      <c r="B703" s="239">
        <v>719</v>
      </c>
      <c r="C703" s="240">
        <v>1250</v>
      </c>
      <c r="D703" s="233">
        <f t="shared" si="27"/>
        <v>0.53667953667952872</v>
      </c>
      <c r="E703" s="234">
        <f t="shared" si="26"/>
        <v>3.1035011522231241E-4</v>
      </c>
      <c r="F703" s="234">
        <f>SUM($E$9:E703)</f>
        <v>0.11283765203305503</v>
      </c>
    </row>
    <row r="704" spans="2:6" x14ac:dyDescent="0.2">
      <c r="B704" s="242">
        <v>1095</v>
      </c>
      <c r="C704" s="243">
        <v>1250</v>
      </c>
      <c r="D704" s="233">
        <f t="shared" si="27"/>
        <v>0.53745173745172947</v>
      </c>
      <c r="E704" s="234">
        <f t="shared" si="26"/>
        <v>3.1035011522231241E-4</v>
      </c>
      <c r="F704" s="234">
        <f>SUM($E$9:E704)</f>
        <v>0.11314800214827735</v>
      </c>
    </row>
    <row r="705" spans="2:6" x14ac:dyDescent="0.2">
      <c r="B705" s="239">
        <v>1102</v>
      </c>
      <c r="C705" s="240">
        <v>1250</v>
      </c>
      <c r="D705" s="233">
        <f t="shared" si="27"/>
        <v>0.53822393822393022</v>
      </c>
      <c r="E705" s="234">
        <f t="shared" si="26"/>
        <v>3.1035011522231241E-4</v>
      </c>
      <c r="F705" s="234">
        <f>SUM($E$9:E705)</f>
        <v>0.11345835226349966</v>
      </c>
    </row>
    <row r="706" spans="2:6" x14ac:dyDescent="0.2">
      <c r="B706" s="242">
        <v>1854</v>
      </c>
      <c r="C706" s="243">
        <v>1250</v>
      </c>
      <c r="D706" s="233">
        <f t="shared" si="27"/>
        <v>0.53899613899613097</v>
      </c>
      <c r="E706" s="234">
        <f t="shared" si="26"/>
        <v>3.1035011522231241E-4</v>
      </c>
      <c r="F706" s="234">
        <f>SUM($E$9:E706)</f>
        <v>0.11376870237872198</v>
      </c>
    </row>
    <row r="707" spans="2:6" x14ac:dyDescent="0.2">
      <c r="B707" s="242">
        <v>2140</v>
      </c>
      <c r="C707" s="243">
        <v>1250</v>
      </c>
      <c r="D707" s="233">
        <f t="shared" si="27"/>
        <v>0.53976833976833172</v>
      </c>
      <c r="E707" s="234">
        <f t="shared" si="26"/>
        <v>3.1035011522231241E-4</v>
      </c>
      <c r="F707" s="234">
        <f>SUM($E$9:E707)</f>
        <v>0.1140790524939443</v>
      </c>
    </row>
    <row r="708" spans="2:6" x14ac:dyDescent="0.2">
      <c r="B708" s="242">
        <v>2178</v>
      </c>
      <c r="C708" s="243">
        <v>1250</v>
      </c>
      <c r="D708" s="233">
        <f t="shared" si="27"/>
        <v>0.54054054054053247</v>
      </c>
      <c r="E708" s="234">
        <f t="shared" si="26"/>
        <v>3.1035011522231241E-4</v>
      </c>
      <c r="F708" s="234">
        <f>SUM($E$9:E708)</f>
        <v>0.11438940260916662</v>
      </c>
    </row>
    <row r="709" spans="2:6" x14ac:dyDescent="0.2">
      <c r="B709" s="242">
        <v>2210</v>
      </c>
      <c r="C709" s="243">
        <v>1250</v>
      </c>
      <c r="D709" s="233">
        <f t="shared" si="27"/>
        <v>0.54131274131273321</v>
      </c>
      <c r="E709" s="234">
        <f t="shared" si="26"/>
        <v>3.1035011522231241E-4</v>
      </c>
      <c r="F709" s="234">
        <f>SUM($E$9:E709)</f>
        <v>0.11469975272438894</v>
      </c>
    </row>
    <row r="710" spans="2:6" x14ac:dyDescent="0.2">
      <c r="B710" s="239">
        <v>2196</v>
      </c>
      <c r="C710" s="240">
        <v>1260</v>
      </c>
      <c r="D710" s="233">
        <f t="shared" si="27"/>
        <v>0.54208494208493396</v>
      </c>
      <c r="E710" s="234">
        <f t="shared" si="26"/>
        <v>3.128329161440909E-4</v>
      </c>
      <c r="F710" s="234">
        <f>SUM($E$9:E710)</f>
        <v>0.11501258564053303</v>
      </c>
    </row>
    <row r="711" spans="2:6" x14ac:dyDescent="0.2">
      <c r="B711" s="239">
        <v>1043</v>
      </c>
      <c r="C711" s="240">
        <v>1265</v>
      </c>
      <c r="D711" s="233">
        <f t="shared" si="27"/>
        <v>0.54285714285713471</v>
      </c>
      <c r="E711" s="234">
        <f t="shared" si="26"/>
        <v>3.1407431660498015E-4</v>
      </c>
      <c r="F711" s="234">
        <f>SUM($E$9:E711)</f>
        <v>0.11532665995713801</v>
      </c>
    </row>
    <row r="712" spans="2:6" x14ac:dyDescent="0.2">
      <c r="B712" s="239">
        <v>382</v>
      </c>
      <c r="C712" s="240">
        <v>1272</v>
      </c>
      <c r="D712" s="233">
        <f t="shared" si="27"/>
        <v>0.54362934362933546</v>
      </c>
      <c r="E712" s="234">
        <f t="shared" si="26"/>
        <v>3.1581227725022512E-4</v>
      </c>
      <c r="F712" s="234">
        <f>SUM($E$9:E712)</f>
        <v>0.11564247223438823</v>
      </c>
    </row>
    <row r="713" spans="2:6" x14ac:dyDescent="0.2">
      <c r="B713" s="239">
        <v>1786</v>
      </c>
      <c r="C713" s="240">
        <v>1286.416666666667</v>
      </c>
      <c r="D713" s="233">
        <f t="shared" si="27"/>
        <v>0.54440154440153621</v>
      </c>
      <c r="E713" s="234">
        <f t="shared" si="26"/>
        <v>3.1939164857912252E-4</v>
      </c>
      <c r="F713" s="234">
        <f>SUM($E$9:E713)</f>
        <v>0.11596186388296735</v>
      </c>
    </row>
    <row r="714" spans="2:6" x14ac:dyDescent="0.2">
      <c r="B714" s="239">
        <v>661</v>
      </c>
      <c r="C714" s="240">
        <v>1287.022916666667</v>
      </c>
      <c r="D714" s="233">
        <f t="shared" si="27"/>
        <v>0.54517374517373696</v>
      </c>
      <c r="E714" s="234">
        <f t="shared" ref="E714:E777" si="28">C714/SUM(C:C)</f>
        <v>3.1954216838500535E-4</v>
      </c>
      <c r="F714" s="234">
        <f>SUM($E$9:E714)</f>
        <v>0.11628140605135236</v>
      </c>
    </row>
    <row r="715" spans="2:6" x14ac:dyDescent="0.2">
      <c r="B715" s="242">
        <v>2262</v>
      </c>
      <c r="C715" s="243">
        <v>1290</v>
      </c>
      <c r="D715" s="233">
        <f t="shared" ref="D715:D778" si="29">D714+1/COUNT(C:C)</f>
        <v>0.54594594594593771</v>
      </c>
      <c r="E715" s="234">
        <f t="shared" si="28"/>
        <v>3.2028131890942643E-4</v>
      </c>
      <c r="F715" s="234">
        <f>SUM($E$9:E715)</f>
        <v>0.11660168737026179</v>
      </c>
    </row>
    <row r="716" spans="2:6" x14ac:dyDescent="0.2">
      <c r="B716" s="239">
        <v>710</v>
      </c>
      <c r="C716" s="240">
        <v>1291.666666666667</v>
      </c>
      <c r="D716" s="233">
        <f t="shared" si="29"/>
        <v>0.54671814671813845</v>
      </c>
      <c r="E716" s="234">
        <f t="shared" si="28"/>
        <v>3.2069511906305625E-4</v>
      </c>
      <c r="F716" s="234">
        <f>SUM($E$9:E716)</f>
        <v>0.11692238248932485</v>
      </c>
    </row>
    <row r="717" spans="2:6" x14ac:dyDescent="0.2">
      <c r="B717" s="239">
        <v>367</v>
      </c>
      <c r="C717" s="240">
        <v>1300</v>
      </c>
      <c r="D717" s="233">
        <f t="shared" si="29"/>
        <v>0.5474903474903392</v>
      </c>
      <c r="E717" s="234">
        <f t="shared" si="28"/>
        <v>3.2276411983120492E-4</v>
      </c>
      <c r="F717" s="234">
        <f>SUM($E$9:E717)</f>
        <v>0.11724514660915605</v>
      </c>
    </row>
    <row r="718" spans="2:6" x14ac:dyDescent="0.2">
      <c r="B718" s="242">
        <v>482</v>
      </c>
      <c r="C718" s="243">
        <v>1300</v>
      </c>
      <c r="D718" s="233">
        <f t="shared" si="29"/>
        <v>0.54826254826253995</v>
      </c>
      <c r="E718" s="234">
        <f t="shared" si="28"/>
        <v>3.2276411983120492E-4</v>
      </c>
      <c r="F718" s="234">
        <f>SUM($E$9:E718)</f>
        <v>0.11756791072898726</v>
      </c>
    </row>
    <row r="719" spans="2:6" x14ac:dyDescent="0.2">
      <c r="B719" s="239">
        <v>597</v>
      </c>
      <c r="C719" s="240">
        <v>1300</v>
      </c>
      <c r="D719" s="233">
        <f t="shared" si="29"/>
        <v>0.5490347490347407</v>
      </c>
      <c r="E719" s="234">
        <f t="shared" si="28"/>
        <v>3.2276411983120492E-4</v>
      </c>
      <c r="F719" s="234">
        <f>SUM($E$9:E719)</f>
        <v>0.11789067484881846</v>
      </c>
    </row>
    <row r="720" spans="2:6" x14ac:dyDescent="0.2">
      <c r="B720" s="242">
        <v>696</v>
      </c>
      <c r="C720" s="243">
        <v>1300</v>
      </c>
      <c r="D720" s="233">
        <f t="shared" si="29"/>
        <v>0.54980694980694145</v>
      </c>
      <c r="E720" s="234">
        <f t="shared" si="28"/>
        <v>3.2276411983120492E-4</v>
      </c>
      <c r="F720" s="234">
        <f>SUM($E$9:E720)</f>
        <v>0.11821343896864966</v>
      </c>
    </row>
    <row r="721" spans="2:6" x14ac:dyDescent="0.2">
      <c r="B721" s="242">
        <v>703</v>
      </c>
      <c r="C721" s="243">
        <v>1300</v>
      </c>
      <c r="D721" s="233">
        <f t="shared" si="29"/>
        <v>0.5505791505791422</v>
      </c>
      <c r="E721" s="234">
        <f t="shared" si="28"/>
        <v>3.2276411983120492E-4</v>
      </c>
      <c r="F721" s="234">
        <f>SUM($E$9:E721)</f>
        <v>0.11853620308848087</v>
      </c>
    </row>
    <row r="722" spans="2:6" x14ac:dyDescent="0.2">
      <c r="B722" s="242">
        <v>1073</v>
      </c>
      <c r="C722" s="243">
        <v>1300</v>
      </c>
      <c r="D722" s="233">
        <f t="shared" si="29"/>
        <v>0.55135135135134294</v>
      </c>
      <c r="E722" s="234">
        <f t="shared" si="28"/>
        <v>3.2276411983120492E-4</v>
      </c>
      <c r="F722" s="234">
        <f>SUM($E$9:E722)</f>
        <v>0.11885896720831207</v>
      </c>
    </row>
    <row r="723" spans="2:6" x14ac:dyDescent="0.2">
      <c r="B723" s="242">
        <v>1166</v>
      </c>
      <c r="C723" s="243">
        <v>1300</v>
      </c>
      <c r="D723" s="233">
        <f t="shared" si="29"/>
        <v>0.55212355212354369</v>
      </c>
      <c r="E723" s="234">
        <f t="shared" si="28"/>
        <v>3.2276411983120492E-4</v>
      </c>
      <c r="F723" s="234">
        <f>SUM($E$9:E723)</f>
        <v>0.11918173132814328</v>
      </c>
    </row>
    <row r="724" spans="2:6" x14ac:dyDescent="0.2">
      <c r="B724" s="239">
        <v>1255</v>
      </c>
      <c r="C724" s="240">
        <v>1300</v>
      </c>
      <c r="D724" s="233">
        <f t="shared" si="29"/>
        <v>0.55289575289574444</v>
      </c>
      <c r="E724" s="234">
        <f t="shared" si="28"/>
        <v>3.2276411983120492E-4</v>
      </c>
      <c r="F724" s="234">
        <f>SUM($E$9:E724)</f>
        <v>0.11950449544797448</v>
      </c>
    </row>
    <row r="725" spans="2:6" x14ac:dyDescent="0.2">
      <c r="B725" s="239">
        <v>1304</v>
      </c>
      <c r="C725" s="240">
        <v>1300</v>
      </c>
      <c r="D725" s="233">
        <f t="shared" si="29"/>
        <v>0.55366795366794519</v>
      </c>
      <c r="E725" s="234">
        <f t="shared" si="28"/>
        <v>3.2276411983120492E-4</v>
      </c>
      <c r="F725" s="234">
        <f>SUM($E$9:E725)</f>
        <v>0.11982725956780568</v>
      </c>
    </row>
    <row r="726" spans="2:6" x14ac:dyDescent="0.2">
      <c r="B726" s="239">
        <v>1424</v>
      </c>
      <c r="C726" s="240">
        <v>1300</v>
      </c>
      <c r="D726" s="233">
        <f t="shared" si="29"/>
        <v>0.55444015444014594</v>
      </c>
      <c r="E726" s="234">
        <f t="shared" si="28"/>
        <v>3.2276411983120492E-4</v>
      </c>
      <c r="F726" s="234">
        <f>SUM($E$9:E726)</f>
        <v>0.12015002368763689</v>
      </c>
    </row>
    <row r="727" spans="2:6" x14ac:dyDescent="0.2">
      <c r="B727" s="242">
        <v>1484</v>
      </c>
      <c r="C727" s="243">
        <v>1300</v>
      </c>
      <c r="D727" s="233">
        <f t="shared" si="29"/>
        <v>0.55521235521234669</v>
      </c>
      <c r="E727" s="234">
        <f t="shared" si="28"/>
        <v>3.2276411983120492E-4</v>
      </c>
      <c r="F727" s="234">
        <f>SUM($E$9:E727)</f>
        <v>0.12047278780746809</v>
      </c>
    </row>
    <row r="728" spans="2:6" x14ac:dyDescent="0.2">
      <c r="B728" s="242">
        <v>1536</v>
      </c>
      <c r="C728" s="243">
        <v>1300</v>
      </c>
      <c r="D728" s="233">
        <f t="shared" si="29"/>
        <v>0.55598455598454743</v>
      </c>
      <c r="E728" s="234">
        <f t="shared" si="28"/>
        <v>3.2276411983120492E-4</v>
      </c>
      <c r="F728" s="234">
        <f>SUM($E$9:E728)</f>
        <v>0.12079555192729929</v>
      </c>
    </row>
    <row r="729" spans="2:6" x14ac:dyDescent="0.2">
      <c r="B729" s="242">
        <v>1553</v>
      </c>
      <c r="C729" s="243">
        <v>1300</v>
      </c>
      <c r="D729" s="233">
        <f t="shared" si="29"/>
        <v>0.55675675675674818</v>
      </c>
      <c r="E729" s="234">
        <f t="shared" si="28"/>
        <v>3.2276411983120492E-4</v>
      </c>
      <c r="F729" s="234">
        <f>SUM($E$9:E729)</f>
        <v>0.1211183160471305</v>
      </c>
    </row>
    <row r="730" spans="2:6" x14ac:dyDescent="0.2">
      <c r="B730" s="239">
        <v>1638</v>
      </c>
      <c r="C730" s="240">
        <v>1300</v>
      </c>
      <c r="D730" s="233">
        <f t="shared" si="29"/>
        <v>0.55752895752894893</v>
      </c>
      <c r="E730" s="234">
        <f t="shared" si="28"/>
        <v>3.2276411983120492E-4</v>
      </c>
      <c r="F730" s="234">
        <f>SUM($E$9:E730)</f>
        <v>0.1214410801669617</v>
      </c>
    </row>
    <row r="731" spans="2:6" x14ac:dyDescent="0.2">
      <c r="B731" s="242">
        <v>1750</v>
      </c>
      <c r="C731" s="243">
        <v>1300</v>
      </c>
      <c r="D731" s="233">
        <f t="shared" si="29"/>
        <v>0.55830115830114968</v>
      </c>
      <c r="E731" s="234">
        <f t="shared" si="28"/>
        <v>3.2276411983120492E-4</v>
      </c>
      <c r="F731" s="234">
        <f>SUM($E$9:E731)</f>
        <v>0.1217638442867929</v>
      </c>
    </row>
    <row r="732" spans="2:6" x14ac:dyDescent="0.2">
      <c r="B732" s="239">
        <v>1836</v>
      </c>
      <c r="C732" s="240">
        <v>1300</v>
      </c>
      <c r="D732" s="233">
        <f t="shared" si="29"/>
        <v>0.55907335907335043</v>
      </c>
      <c r="E732" s="234">
        <f t="shared" si="28"/>
        <v>3.2276411983120492E-4</v>
      </c>
      <c r="F732" s="234">
        <f>SUM($E$9:E732)</f>
        <v>0.12208660840662411</v>
      </c>
    </row>
    <row r="733" spans="2:6" x14ac:dyDescent="0.2">
      <c r="B733" s="239">
        <v>1847</v>
      </c>
      <c r="C733" s="240">
        <v>1300</v>
      </c>
      <c r="D733" s="233">
        <f t="shared" si="29"/>
        <v>0.55984555984555118</v>
      </c>
      <c r="E733" s="234">
        <f t="shared" si="28"/>
        <v>3.2276411983120492E-4</v>
      </c>
      <c r="F733" s="234">
        <f>SUM($E$9:E733)</f>
        <v>0.12240937252645531</v>
      </c>
    </row>
    <row r="734" spans="2:6" x14ac:dyDescent="0.2">
      <c r="B734" s="239">
        <v>1901</v>
      </c>
      <c r="C734" s="240">
        <v>1300</v>
      </c>
      <c r="D734" s="233">
        <f t="shared" si="29"/>
        <v>0.56061776061775193</v>
      </c>
      <c r="E734" s="234">
        <f t="shared" si="28"/>
        <v>3.2276411983120492E-4</v>
      </c>
      <c r="F734" s="234">
        <f>SUM($E$9:E734)</f>
        <v>0.12273213664628652</v>
      </c>
    </row>
    <row r="735" spans="2:6" x14ac:dyDescent="0.2">
      <c r="B735" s="242">
        <v>2013</v>
      </c>
      <c r="C735" s="243">
        <v>1300</v>
      </c>
      <c r="D735" s="233">
        <f t="shared" si="29"/>
        <v>0.56138996138995267</v>
      </c>
      <c r="E735" s="234">
        <f t="shared" si="28"/>
        <v>3.2276411983120492E-4</v>
      </c>
      <c r="F735" s="234">
        <f>SUM($E$9:E735)</f>
        <v>0.12305490076611772</v>
      </c>
    </row>
    <row r="736" spans="2:6" x14ac:dyDescent="0.2">
      <c r="B736" s="242">
        <v>2095</v>
      </c>
      <c r="C736" s="243">
        <v>1300</v>
      </c>
      <c r="D736" s="233">
        <f t="shared" si="29"/>
        <v>0.56216216216215342</v>
      </c>
      <c r="E736" s="234">
        <f t="shared" si="28"/>
        <v>3.2276411983120492E-4</v>
      </c>
      <c r="F736" s="234">
        <f>SUM($E$9:E736)</f>
        <v>0.12337766488594892</v>
      </c>
    </row>
    <row r="737" spans="2:6" x14ac:dyDescent="0.2">
      <c r="B737" s="242">
        <v>377</v>
      </c>
      <c r="C737" s="243">
        <v>1325</v>
      </c>
      <c r="D737" s="233">
        <f t="shared" si="29"/>
        <v>0.56293436293435417</v>
      </c>
      <c r="E737" s="234">
        <f t="shared" si="28"/>
        <v>3.2897112213565115E-4</v>
      </c>
      <c r="F737" s="234">
        <f>SUM($E$9:E737)</f>
        <v>0.12370663600808457</v>
      </c>
    </row>
    <row r="738" spans="2:6" x14ac:dyDescent="0.2">
      <c r="B738" s="239">
        <v>1548</v>
      </c>
      <c r="C738" s="240">
        <v>1325</v>
      </c>
      <c r="D738" s="233">
        <f t="shared" si="29"/>
        <v>0.56370656370655492</v>
      </c>
      <c r="E738" s="234">
        <f t="shared" si="28"/>
        <v>3.2897112213565115E-4</v>
      </c>
      <c r="F738" s="234">
        <f>SUM($E$9:E738)</f>
        <v>0.12403560713022022</v>
      </c>
    </row>
    <row r="739" spans="2:6" x14ac:dyDescent="0.2">
      <c r="B739" s="242">
        <v>1947</v>
      </c>
      <c r="C739" s="243">
        <v>1330</v>
      </c>
      <c r="D739" s="233">
        <f t="shared" si="29"/>
        <v>0.56447876447875567</v>
      </c>
      <c r="E739" s="234">
        <f t="shared" si="28"/>
        <v>3.302125225965404E-4</v>
      </c>
      <c r="F739" s="234">
        <f>SUM($E$9:E739)</f>
        <v>0.12436581965281676</v>
      </c>
    </row>
    <row r="740" spans="2:6" x14ac:dyDescent="0.2">
      <c r="B740" s="239">
        <v>1646</v>
      </c>
      <c r="C740" s="240">
        <v>1333.333333333333</v>
      </c>
      <c r="D740" s="233">
        <f t="shared" si="29"/>
        <v>0.56525096525095642</v>
      </c>
      <c r="E740" s="234">
        <f t="shared" si="28"/>
        <v>3.3104012290379982E-4</v>
      </c>
      <c r="F740" s="234">
        <f>SUM($E$9:E740)</f>
        <v>0.12469685977572056</v>
      </c>
    </row>
    <row r="741" spans="2:6" x14ac:dyDescent="0.2">
      <c r="B741" s="239">
        <v>1880</v>
      </c>
      <c r="C741" s="240">
        <v>1344</v>
      </c>
      <c r="D741" s="233">
        <f t="shared" si="29"/>
        <v>0.56602316602315716</v>
      </c>
      <c r="E741" s="234">
        <f t="shared" si="28"/>
        <v>3.3368844388703033E-4</v>
      </c>
      <c r="F741" s="234">
        <f>SUM($E$9:E741)</f>
        <v>0.1250305482196076</v>
      </c>
    </row>
    <row r="742" spans="2:6" x14ac:dyDescent="0.2">
      <c r="B742" s="242">
        <v>329</v>
      </c>
      <c r="C742" s="243">
        <v>1350</v>
      </c>
      <c r="D742" s="233">
        <f t="shared" si="29"/>
        <v>0.56679536679535791</v>
      </c>
      <c r="E742" s="234">
        <f t="shared" si="28"/>
        <v>3.3517812444009744E-4</v>
      </c>
      <c r="F742" s="234">
        <f>SUM($E$9:E742)</f>
        <v>0.12536572634404769</v>
      </c>
    </row>
    <row r="743" spans="2:6" x14ac:dyDescent="0.2">
      <c r="B743" s="239">
        <v>1079</v>
      </c>
      <c r="C743" s="240">
        <v>1350</v>
      </c>
      <c r="D743" s="233">
        <f t="shared" si="29"/>
        <v>0.56756756756755866</v>
      </c>
      <c r="E743" s="234">
        <f t="shared" si="28"/>
        <v>3.3517812444009744E-4</v>
      </c>
      <c r="F743" s="234">
        <f>SUM($E$9:E743)</f>
        <v>0.12570090446848778</v>
      </c>
    </row>
    <row r="744" spans="2:6" x14ac:dyDescent="0.2">
      <c r="B744" s="239">
        <v>1622</v>
      </c>
      <c r="C744" s="240">
        <v>1350</v>
      </c>
      <c r="D744" s="233">
        <f t="shared" si="29"/>
        <v>0.56833976833975941</v>
      </c>
      <c r="E744" s="234">
        <f t="shared" si="28"/>
        <v>3.3517812444009744E-4</v>
      </c>
      <c r="F744" s="234">
        <f>SUM($E$9:E744)</f>
        <v>0.12603608259292787</v>
      </c>
    </row>
    <row r="745" spans="2:6" x14ac:dyDescent="0.2">
      <c r="B745" s="239">
        <v>2052</v>
      </c>
      <c r="C745" s="240">
        <v>1350</v>
      </c>
      <c r="D745" s="233">
        <f t="shared" si="29"/>
        <v>0.56911196911196016</v>
      </c>
      <c r="E745" s="234">
        <f t="shared" si="28"/>
        <v>3.3517812444009744E-4</v>
      </c>
      <c r="F745" s="234">
        <f>SUM($E$9:E745)</f>
        <v>0.12637126071736796</v>
      </c>
    </row>
    <row r="746" spans="2:6" x14ac:dyDescent="0.2">
      <c r="B746" s="242">
        <v>1701</v>
      </c>
      <c r="C746" s="243">
        <v>1361.208333333333</v>
      </c>
      <c r="D746" s="233">
        <f t="shared" si="29"/>
        <v>0.56988416988416091</v>
      </c>
      <c r="E746" s="234">
        <f t="shared" si="28"/>
        <v>3.3796093047325741E-4</v>
      </c>
      <c r="F746" s="234">
        <f>SUM($E$9:E746)</f>
        <v>0.12670922164784121</v>
      </c>
    </row>
    <row r="747" spans="2:6" x14ac:dyDescent="0.2">
      <c r="B747" s="242">
        <v>1006</v>
      </c>
      <c r="C747" s="243">
        <v>1390</v>
      </c>
      <c r="D747" s="233">
        <f t="shared" si="29"/>
        <v>0.57065637065636166</v>
      </c>
      <c r="E747" s="234">
        <f t="shared" si="28"/>
        <v>3.451093281272114E-4</v>
      </c>
      <c r="F747" s="234">
        <f>SUM($E$9:E747)</f>
        <v>0.12705433097596841</v>
      </c>
    </row>
    <row r="748" spans="2:6" x14ac:dyDescent="0.2">
      <c r="B748" s="242">
        <v>1495</v>
      </c>
      <c r="C748" s="243">
        <v>1390</v>
      </c>
      <c r="D748" s="233">
        <f t="shared" si="29"/>
        <v>0.5714285714285624</v>
      </c>
      <c r="E748" s="234">
        <f t="shared" si="28"/>
        <v>3.451093281272114E-4</v>
      </c>
      <c r="F748" s="234">
        <f>SUM($E$9:E748)</f>
        <v>0.12739944030409561</v>
      </c>
    </row>
    <row r="749" spans="2:6" x14ac:dyDescent="0.2">
      <c r="B749" s="239">
        <v>526</v>
      </c>
      <c r="C749" s="240">
        <v>1400</v>
      </c>
      <c r="D749" s="233">
        <f t="shared" si="29"/>
        <v>0.57220077220076315</v>
      </c>
      <c r="E749" s="234">
        <f t="shared" si="28"/>
        <v>3.4759212904898989E-4</v>
      </c>
      <c r="F749" s="234">
        <f>SUM($E$9:E749)</f>
        <v>0.12774703243314461</v>
      </c>
    </row>
    <row r="750" spans="2:6" x14ac:dyDescent="0.2">
      <c r="B750" s="239">
        <v>922</v>
      </c>
      <c r="C750" s="240">
        <v>1400</v>
      </c>
      <c r="D750" s="233">
        <f t="shared" si="29"/>
        <v>0.5729729729729639</v>
      </c>
      <c r="E750" s="234">
        <f t="shared" si="28"/>
        <v>3.4759212904898989E-4</v>
      </c>
      <c r="F750" s="234">
        <f>SUM($E$9:E750)</f>
        <v>0.12809462456219362</v>
      </c>
    </row>
    <row r="751" spans="2:6" x14ac:dyDescent="0.2">
      <c r="B751" s="239">
        <v>1037</v>
      </c>
      <c r="C751" s="240">
        <v>1400</v>
      </c>
      <c r="D751" s="233">
        <f t="shared" si="29"/>
        <v>0.57374517374516465</v>
      </c>
      <c r="E751" s="234">
        <f t="shared" si="28"/>
        <v>3.4759212904898989E-4</v>
      </c>
      <c r="F751" s="234">
        <f>SUM($E$9:E751)</f>
        <v>0.12844221669124262</v>
      </c>
    </row>
    <row r="752" spans="2:6" x14ac:dyDescent="0.2">
      <c r="B752" s="239">
        <v>1131</v>
      </c>
      <c r="C752" s="240">
        <v>1400</v>
      </c>
      <c r="D752" s="233">
        <f t="shared" si="29"/>
        <v>0.5745173745173654</v>
      </c>
      <c r="E752" s="234">
        <f t="shared" si="28"/>
        <v>3.4759212904898989E-4</v>
      </c>
      <c r="F752" s="234">
        <f>SUM($E$9:E752)</f>
        <v>0.12878980882029162</v>
      </c>
    </row>
    <row r="753" spans="2:6" x14ac:dyDescent="0.2">
      <c r="B753" s="239">
        <v>1470</v>
      </c>
      <c r="C753" s="240">
        <v>1400</v>
      </c>
      <c r="D753" s="233">
        <f t="shared" si="29"/>
        <v>0.57528957528956615</v>
      </c>
      <c r="E753" s="234">
        <f t="shared" si="28"/>
        <v>3.4759212904898989E-4</v>
      </c>
      <c r="F753" s="234">
        <f>SUM($E$9:E753)</f>
        <v>0.12913740094934062</v>
      </c>
    </row>
    <row r="754" spans="2:6" x14ac:dyDescent="0.2">
      <c r="B754" s="239">
        <v>1671</v>
      </c>
      <c r="C754" s="240">
        <v>1400</v>
      </c>
      <c r="D754" s="233">
        <f t="shared" si="29"/>
        <v>0.57606177606176689</v>
      </c>
      <c r="E754" s="234">
        <f t="shared" si="28"/>
        <v>3.4759212904898989E-4</v>
      </c>
      <c r="F754" s="234">
        <f>SUM($E$9:E754)</f>
        <v>0.12948499307838962</v>
      </c>
    </row>
    <row r="755" spans="2:6" x14ac:dyDescent="0.2">
      <c r="B755" s="242">
        <v>1751</v>
      </c>
      <c r="C755" s="243">
        <v>1400</v>
      </c>
      <c r="D755" s="233">
        <f t="shared" si="29"/>
        <v>0.57683397683396764</v>
      </c>
      <c r="E755" s="234">
        <f t="shared" si="28"/>
        <v>3.4759212904898989E-4</v>
      </c>
      <c r="F755" s="234">
        <f>SUM($E$9:E755)</f>
        <v>0.12983258520743862</v>
      </c>
    </row>
    <row r="756" spans="2:6" x14ac:dyDescent="0.2">
      <c r="B756" s="239">
        <v>1774</v>
      </c>
      <c r="C756" s="240">
        <v>1400</v>
      </c>
      <c r="D756" s="233">
        <f t="shared" si="29"/>
        <v>0.57760617760616839</v>
      </c>
      <c r="E756" s="234">
        <f t="shared" si="28"/>
        <v>3.4759212904898989E-4</v>
      </c>
      <c r="F756" s="234">
        <f>SUM($E$9:E756)</f>
        <v>0.13018017733648762</v>
      </c>
    </row>
    <row r="757" spans="2:6" x14ac:dyDescent="0.2">
      <c r="B757" s="242">
        <v>1838</v>
      </c>
      <c r="C757" s="243">
        <v>1400</v>
      </c>
      <c r="D757" s="233">
        <f t="shared" si="29"/>
        <v>0.57837837837836914</v>
      </c>
      <c r="E757" s="234">
        <f t="shared" si="28"/>
        <v>3.4759212904898989E-4</v>
      </c>
      <c r="F757" s="234">
        <f>SUM($E$9:E757)</f>
        <v>0.13052776946553662</v>
      </c>
    </row>
    <row r="758" spans="2:6" x14ac:dyDescent="0.2">
      <c r="B758" s="242">
        <v>1856</v>
      </c>
      <c r="C758" s="243">
        <v>1400</v>
      </c>
      <c r="D758" s="233">
        <f t="shared" si="29"/>
        <v>0.57915057915056989</v>
      </c>
      <c r="E758" s="234">
        <f t="shared" si="28"/>
        <v>3.4759212904898989E-4</v>
      </c>
      <c r="F758" s="234">
        <f>SUM($E$9:E758)</f>
        <v>0.13087536159458563</v>
      </c>
    </row>
    <row r="759" spans="2:6" x14ac:dyDescent="0.2">
      <c r="B759" s="242">
        <v>2250</v>
      </c>
      <c r="C759" s="243">
        <v>1400</v>
      </c>
      <c r="D759" s="233">
        <f t="shared" si="29"/>
        <v>0.57992277992277064</v>
      </c>
      <c r="E759" s="234">
        <f t="shared" si="28"/>
        <v>3.4759212904898989E-4</v>
      </c>
      <c r="F759" s="234">
        <f>SUM($E$9:E759)</f>
        <v>0.13122295372363463</v>
      </c>
    </row>
    <row r="760" spans="2:6" x14ac:dyDescent="0.2">
      <c r="B760" s="242">
        <v>1929</v>
      </c>
      <c r="C760" s="243">
        <v>1416.666666666667</v>
      </c>
      <c r="D760" s="233">
        <f t="shared" si="29"/>
        <v>0.58069498069497139</v>
      </c>
      <c r="E760" s="234">
        <f t="shared" si="28"/>
        <v>3.5173013058528751E-4</v>
      </c>
      <c r="F760" s="234">
        <f>SUM($E$9:E760)</f>
        <v>0.13157468385421991</v>
      </c>
    </row>
    <row r="761" spans="2:6" x14ac:dyDescent="0.2">
      <c r="B761" s="239">
        <v>1941</v>
      </c>
      <c r="C761" s="240">
        <v>1416.666666666667</v>
      </c>
      <c r="D761" s="233">
        <f t="shared" si="29"/>
        <v>0.58146718146717213</v>
      </c>
      <c r="E761" s="234">
        <f t="shared" si="28"/>
        <v>3.5173013058528751E-4</v>
      </c>
      <c r="F761" s="234">
        <f>SUM($E$9:E761)</f>
        <v>0.1319264139848052</v>
      </c>
    </row>
    <row r="762" spans="2:6" x14ac:dyDescent="0.2">
      <c r="B762" s="239">
        <v>1999</v>
      </c>
      <c r="C762" s="240">
        <v>1416.666666666667</v>
      </c>
      <c r="D762" s="233">
        <f t="shared" si="29"/>
        <v>0.58223938223937288</v>
      </c>
      <c r="E762" s="234">
        <f t="shared" si="28"/>
        <v>3.5173013058528751E-4</v>
      </c>
      <c r="F762" s="234">
        <f>SUM($E$9:E762)</f>
        <v>0.13227814411539049</v>
      </c>
    </row>
    <row r="763" spans="2:6" x14ac:dyDescent="0.2">
      <c r="B763" s="239">
        <v>1370</v>
      </c>
      <c r="C763" s="240">
        <v>1436</v>
      </c>
      <c r="D763" s="233">
        <f t="shared" si="29"/>
        <v>0.58301158301157363</v>
      </c>
      <c r="E763" s="234">
        <f t="shared" si="28"/>
        <v>3.5653021236739253E-4</v>
      </c>
      <c r="F763" s="234">
        <f>SUM($E$9:E763)</f>
        <v>0.13263467432775788</v>
      </c>
    </row>
    <row r="764" spans="2:6" x14ac:dyDescent="0.2">
      <c r="B764" s="239">
        <v>1740</v>
      </c>
      <c r="C764" s="240">
        <v>1436</v>
      </c>
      <c r="D764" s="233">
        <f t="shared" si="29"/>
        <v>0.58378378378377438</v>
      </c>
      <c r="E764" s="234">
        <f t="shared" si="28"/>
        <v>3.5653021236739253E-4</v>
      </c>
      <c r="F764" s="234">
        <f>SUM($E$9:E764)</f>
        <v>0.13299120454012528</v>
      </c>
    </row>
    <row r="765" spans="2:6" x14ac:dyDescent="0.2">
      <c r="B765" s="242">
        <v>1248</v>
      </c>
      <c r="C765" s="243">
        <v>1439.1</v>
      </c>
      <c r="D765" s="233">
        <f t="shared" si="29"/>
        <v>0.58455598455597513</v>
      </c>
      <c r="E765" s="234">
        <f t="shared" si="28"/>
        <v>3.5729988065314383E-4</v>
      </c>
      <c r="F765" s="234">
        <f>SUM($E$9:E765)</f>
        <v>0.13334850442077842</v>
      </c>
    </row>
    <row r="766" spans="2:6" x14ac:dyDescent="0.2">
      <c r="B766" s="242">
        <v>1698</v>
      </c>
      <c r="C766" s="243">
        <v>1440</v>
      </c>
      <c r="D766" s="233">
        <f t="shared" si="29"/>
        <v>0.58532818532817588</v>
      </c>
      <c r="E766" s="234">
        <f t="shared" si="28"/>
        <v>3.5752333273610391E-4</v>
      </c>
      <c r="F766" s="234">
        <f>SUM($E$9:E766)</f>
        <v>0.13370602775351453</v>
      </c>
    </row>
    <row r="767" spans="2:6" x14ac:dyDescent="0.2">
      <c r="B767" s="239">
        <v>477</v>
      </c>
      <c r="C767" s="240">
        <v>1450</v>
      </c>
      <c r="D767" s="233">
        <f t="shared" si="29"/>
        <v>0.58610038610037662</v>
      </c>
      <c r="E767" s="234">
        <f t="shared" si="28"/>
        <v>3.6000613365788241E-4</v>
      </c>
      <c r="F767" s="234">
        <f>SUM($E$9:E767)</f>
        <v>0.13406603388717242</v>
      </c>
    </row>
    <row r="768" spans="2:6" x14ac:dyDescent="0.2">
      <c r="B768" s="239">
        <v>1094</v>
      </c>
      <c r="C768" s="240">
        <v>1450</v>
      </c>
      <c r="D768" s="233">
        <f t="shared" si="29"/>
        <v>0.58687258687257737</v>
      </c>
      <c r="E768" s="234">
        <f t="shared" si="28"/>
        <v>3.6000613365788241E-4</v>
      </c>
      <c r="F768" s="234">
        <f>SUM($E$9:E768)</f>
        <v>0.13442604002083031</v>
      </c>
    </row>
    <row r="769" spans="2:6" x14ac:dyDescent="0.2">
      <c r="B769" s="242">
        <v>1870</v>
      </c>
      <c r="C769" s="243">
        <v>1450</v>
      </c>
      <c r="D769" s="233">
        <f t="shared" si="29"/>
        <v>0.58764478764477812</v>
      </c>
      <c r="E769" s="234">
        <f t="shared" si="28"/>
        <v>3.6000613365788241E-4</v>
      </c>
      <c r="F769" s="234">
        <f>SUM($E$9:E769)</f>
        <v>0.13478604615448819</v>
      </c>
    </row>
    <row r="770" spans="2:6" x14ac:dyDescent="0.2">
      <c r="B770" s="239">
        <v>2081</v>
      </c>
      <c r="C770" s="240">
        <v>1450</v>
      </c>
      <c r="D770" s="233">
        <f t="shared" si="29"/>
        <v>0.58841698841697887</v>
      </c>
      <c r="E770" s="234">
        <f t="shared" si="28"/>
        <v>3.6000613365788241E-4</v>
      </c>
      <c r="F770" s="234">
        <f>SUM($E$9:E770)</f>
        <v>0.13514605228814608</v>
      </c>
    </row>
    <row r="771" spans="2:6" x14ac:dyDescent="0.2">
      <c r="B771" s="239">
        <v>2266</v>
      </c>
      <c r="C771" s="240">
        <v>1450</v>
      </c>
      <c r="D771" s="233">
        <f t="shared" si="29"/>
        <v>0.58918918918917962</v>
      </c>
      <c r="E771" s="234">
        <f t="shared" si="28"/>
        <v>3.6000613365788241E-4</v>
      </c>
      <c r="F771" s="234">
        <f>SUM($E$9:E771)</f>
        <v>0.13550605842180397</v>
      </c>
    </row>
    <row r="772" spans="2:6" x14ac:dyDescent="0.2">
      <c r="B772" s="239">
        <v>361</v>
      </c>
      <c r="C772" s="240">
        <v>1468.8</v>
      </c>
      <c r="D772" s="233">
        <f t="shared" si="29"/>
        <v>0.58996138996138037</v>
      </c>
      <c r="E772" s="234">
        <f t="shared" si="28"/>
        <v>3.6467379939082598E-4</v>
      </c>
      <c r="F772" s="234">
        <f>SUM($E$9:E772)</f>
        <v>0.13587073222119478</v>
      </c>
    </row>
    <row r="773" spans="2:6" x14ac:dyDescent="0.2">
      <c r="B773" s="239">
        <v>1930</v>
      </c>
      <c r="C773" s="240">
        <v>1470</v>
      </c>
      <c r="D773" s="233">
        <f t="shared" si="29"/>
        <v>0.59073359073358112</v>
      </c>
      <c r="E773" s="234">
        <f t="shared" si="28"/>
        <v>3.6497173550143939E-4</v>
      </c>
      <c r="F773" s="234">
        <f>SUM($E$9:E773)</f>
        <v>0.13623570395669621</v>
      </c>
    </row>
    <row r="774" spans="2:6" x14ac:dyDescent="0.2">
      <c r="B774" s="242">
        <v>2038</v>
      </c>
      <c r="C774" s="243">
        <v>1470</v>
      </c>
      <c r="D774" s="233">
        <f t="shared" si="29"/>
        <v>0.59150579150578186</v>
      </c>
      <c r="E774" s="234">
        <f t="shared" si="28"/>
        <v>3.6497173550143939E-4</v>
      </c>
      <c r="F774" s="234">
        <f>SUM($E$9:E774)</f>
        <v>0.13660067569219764</v>
      </c>
    </row>
    <row r="775" spans="2:6" x14ac:dyDescent="0.2">
      <c r="B775" s="239">
        <v>2142</v>
      </c>
      <c r="C775" s="240">
        <v>1470</v>
      </c>
      <c r="D775" s="233">
        <f t="shared" si="29"/>
        <v>0.59227799227798261</v>
      </c>
      <c r="E775" s="234">
        <f t="shared" si="28"/>
        <v>3.6497173550143939E-4</v>
      </c>
      <c r="F775" s="234">
        <f>SUM($E$9:E775)</f>
        <v>0.13696564742769907</v>
      </c>
    </row>
    <row r="776" spans="2:6" x14ac:dyDescent="0.2">
      <c r="B776" s="242">
        <v>1809</v>
      </c>
      <c r="C776" s="243">
        <v>1495.8333333333339</v>
      </c>
      <c r="D776" s="233">
        <f t="shared" si="29"/>
        <v>0.59305019305018336</v>
      </c>
      <c r="E776" s="234">
        <f t="shared" si="28"/>
        <v>3.7138563788270066E-4</v>
      </c>
      <c r="F776" s="234">
        <f>SUM($E$9:E776)</f>
        <v>0.13733703306558176</v>
      </c>
    </row>
    <row r="777" spans="2:6" x14ac:dyDescent="0.2">
      <c r="B777" s="242">
        <v>574</v>
      </c>
      <c r="C777" s="243">
        <v>1500</v>
      </c>
      <c r="D777" s="233">
        <f t="shared" si="29"/>
        <v>0.59382239382238411</v>
      </c>
      <c r="E777" s="234">
        <f t="shared" si="28"/>
        <v>3.7242013826677492E-4</v>
      </c>
      <c r="F777" s="234">
        <f>SUM($E$9:E777)</f>
        <v>0.13770945320384853</v>
      </c>
    </row>
    <row r="778" spans="2:6" x14ac:dyDescent="0.2">
      <c r="B778" s="242">
        <v>589</v>
      </c>
      <c r="C778" s="243">
        <v>1500</v>
      </c>
      <c r="D778" s="233">
        <f t="shared" si="29"/>
        <v>0.59459459459458486</v>
      </c>
      <c r="E778" s="234">
        <f t="shared" ref="E778:E841" si="30">C778/SUM(C:C)</f>
        <v>3.7242013826677492E-4</v>
      </c>
      <c r="F778" s="234">
        <f>SUM($E$9:E778)</f>
        <v>0.1380818733421153</v>
      </c>
    </row>
    <row r="779" spans="2:6" x14ac:dyDescent="0.2">
      <c r="B779" s="239">
        <v>625</v>
      </c>
      <c r="C779" s="240">
        <v>1500</v>
      </c>
      <c r="D779" s="233">
        <f t="shared" ref="D779:D842" si="31">D778+1/COUNT(C:C)</f>
        <v>0.59536679536678561</v>
      </c>
      <c r="E779" s="234">
        <f t="shared" si="30"/>
        <v>3.7242013826677492E-4</v>
      </c>
      <c r="F779" s="234">
        <f>SUM($E$9:E779)</f>
        <v>0.13845429348038207</v>
      </c>
    </row>
    <row r="780" spans="2:6" x14ac:dyDescent="0.2">
      <c r="B780" s="239">
        <v>972</v>
      </c>
      <c r="C780" s="240">
        <v>1500</v>
      </c>
      <c r="D780" s="233">
        <f t="shared" si="31"/>
        <v>0.59613899613898635</v>
      </c>
      <c r="E780" s="234">
        <f t="shared" si="30"/>
        <v>3.7242013826677492E-4</v>
      </c>
      <c r="F780" s="234">
        <f>SUM($E$9:E780)</f>
        <v>0.13882671361864884</v>
      </c>
    </row>
    <row r="781" spans="2:6" x14ac:dyDescent="0.2">
      <c r="B781" s="242">
        <v>1319</v>
      </c>
      <c r="C781" s="243">
        <v>1500</v>
      </c>
      <c r="D781" s="233">
        <f t="shared" si="31"/>
        <v>0.5969111969111871</v>
      </c>
      <c r="E781" s="234">
        <f t="shared" si="30"/>
        <v>3.7242013826677492E-4</v>
      </c>
      <c r="F781" s="234">
        <f>SUM($E$9:E781)</f>
        <v>0.13919913375691562</v>
      </c>
    </row>
    <row r="782" spans="2:6" x14ac:dyDescent="0.2">
      <c r="B782" s="239">
        <v>1378</v>
      </c>
      <c r="C782" s="240">
        <v>1500</v>
      </c>
      <c r="D782" s="233">
        <f t="shared" si="31"/>
        <v>0.59768339768338785</v>
      </c>
      <c r="E782" s="234">
        <f t="shared" si="30"/>
        <v>3.7242013826677492E-4</v>
      </c>
      <c r="F782" s="234">
        <f>SUM($E$9:E782)</f>
        <v>0.13957155389518239</v>
      </c>
    </row>
    <row r="783" spans="2:6" x14ac:dyDescent="0.2">
      <c r="B783" s="239">
        <v>1379</v>
      </c>
      <c r="C783" s="240">
        <v>1500</v>
      </c>
      <c r="D783" s="233">
        <f t="shared" si="31"/>
        <v>0.5984555984555886</v>
      </c>
      <c r="E783" s="234">
        <f t="shared" si="30"/>
        <v>3.7242013826677492E-4</v>
      </c>
      <c r="F783" s="234">
        <f>SUM($E$9:E783)</f>
        <v>0.13994397403344916</v>
      </c>
    </row>
    <row r="784" spans="2:6" x14ac:dyDescent="0.2">
      <c r="B784" s="239">
        <v>1434</v>
      </c>
      <c r="C784" s="240">
        <v>1500</v>
      </c>
      <c r="D784" s="233">
        <f t="shared" si="31"/>
        <v>0.59922779922778935</v>
      </c>
      <c r="E784" s="234">
        <f t="shared" si="30"/>
        <v>3.7242013826677492E-4</v>
      </c>
      <c r="F784" s="234">
        <f>SUM($E$9:E784)</f>
        <v>0.14031639417171593</v>
      </c>
    </row>
    <row r="785" spans="2:6" x14ac:dyDescent="0.2">
      <c r="B785" s="242">
        <v>1554</v>
      </c>
      <c r="C785" s="243">
        <v>1500</v>
      </c>
      <c r="D785" s="233">
        <f t="shared" si="31"/>
        <v>0.5999999999999901</v>
      </c>
      <c r="E785" s="234">
        <f t="shared" si="30"/>
        <v>3.7242013826677492E-4</v>
      </c>
      <c r="F785" s="234">
        <f>SUM($E$9:E785)</f>
        <v>0.1406888143099827</v>
      </c>
    </row>
    <row r="786" spans="2:6" x14ac:dyDescent="0.2">
      <c r="B786" s="239">
        <v>1580</v>
      </c>
      <c r="C786" s="240">
        <v>1500</v>
      </c>
      <c r="D786" s="233">
        <f t="shared" si="31"/>
        <v>0.60077220077219085</v>
      </c>
      <c r="E786" s="234">
        <f t="shared" si="30"/>
        <v>3.7242013826677492E-4</v>
      </c>
      <c r="F786" s="234">
        <f>SUM($E$9:E786)</f>
        <v>0.14106123444824947</v>
      </c>
    </row>
    <row r="787" spans="2:6" x14ac:dyDescent="0.2">
      <c r="B787" s="239">
        <v>1689</v>
      </c>
      <c r="C787" s="240">
        <v>1500</v>
      </c>
      <c r="D787" s="233">
        <f t="shared" si="31"/>
        <v>0.60154440154439159</v>
      </c>
      <c r="E787" s="234">
        <f t="shared" si="30"/>
        <v>3.7242013826677492E-4</v>
      </c>
      <c r="F787" s="234">
        <f>SUM($E$9:E787)</f>
        <v>0.14143365458651624</v>
      </c>
    </row>
    <row r="788" spans="2:6" x14ac:dyDescent="0.2">
      <c r="B788" s="239">
        <v>1693</v>
      </c>
      <c r="C788" s="240">
        <v>1500</v>
      </c>
      <c r="D788" s="233">
        <f t="shared" si="31"/>
        <v>0.60231660231659234</v>
      </c>
      <c r="E788" s="234">
        <f t="shared" si="30"/>
        <v>3.7242013826677492E-4</v>
      </c>
      <c r="F788" s="234">
        <f>SUM($E$9:E788)</f>
        <v>0.14180607472478302</v>
      </c>
    </row>
    <row r="789" spans="2:6" x14ac:dyDescent="0.2">
      <c r="B789" s="239">
        <v>1792</v>
      </c>
      <c r="C789" s="240">
        <v>1500</v>
      </c>
      <c r="D789" s="233">
        <f t="shared" si="31"/>
        <v>0.60308880308879309</v>
      </c>
      <c r="E789" s="234">
        <f t="shared" si="30"/>
        <v>3.7242013826677492E-4</v>
      </c>
      <c r="F789" s="234">
        <f>SUM($E$9:E789)</f>
        <v>0.14217849486304979</v>
      </c>
    </row>
    <row r="790" spans="2:6" x14ac:dyDescent="0.2">
      <c r="B790" s="242">
        <v>1896</v>
      </c>
      <c r="C790" s="243">
        <v>1500</v>
      </c>
      <c r="D790" s="233">
        <f t="shared" si="31"/>
        <v>0.60386100386099384</v>
      </c>
      <c r="E790" s="234">
        <f t="shared" si="30"/>
        <v>3.7242013826677492E-4</v>
      </c>
      <c r="F790" s="234">
        <f>SUM($E$9:E790)</f>
        <v>0.14255091500131656</v>
      </c>
    </row>
    <row r="791" spans="2:6" x14ac:dyDescent="0.2">
      <c r="B791" s="239">
        <v>1909</v>
      </c>
      <c r="C791" s="240">
        <v>1500</v>
      </c>
      <c r="D791" s="233">
        <f t="shared" si="31"/>
        <v>0.60463320463319459</v>
      </c>
      <c r="E791" s="234">
        <f t="shared" si="30"/>
        <v>3.7242013826677492E-4</v>
      </c>
      <c r="F791" s="234">
        <f>SUM($E$9:E791)</f>
        <v>0.14292333513958333</v>
      </c>
    </row>
    <row r="792" spans="2:6" x14ac:dyDescent="0.2">
      <c r="B792" s="239">
        <v>1933</v>
      </c>
      <c r="C792" s="240">
        <v>1500</v>
      </c>
      <c r="D792" s="233">
        <f t="shared" si="31"/>
        <v>0.60540540540539534</v>
      </c>
      <c r="E792" s="234">
        <f t="shared" si="30"/>
        <v>3.7242013826677492E-4</v>
      </c>
      <c r="F792" s="234">
        <f>SUM($E$9:E792)</f>
        <v>0.1432957552778501</v>
      </c>
    </row>
    <row r="793" spans="2:6" x14ac:dyDescent="0.2">
      <c r="B793" s="239">
        <v>1983</v>
      </c>
      <c r="C793" s="240">
        <v>1500</v>
      </c>
      <c r="D793" s="233">
        <f t="shared" si="31"/>
        <v>0.60617760617759608</v>
      </c>
      <c r="E793" s="234">
        <f t="shared" si="30"/>
        <v>3.7242013826677492E-4</v>
      </c>
      <c r="F793" s="234">
        <f>SUM($E$9:E793)</f>
        <v>0.14366817541611687</v>
      </c>
    </row>
    <row r="794" spans="2:6" x14ac:dyDescent="0.2">
      <c r="B794" s="242">
        <v>1991</v>
      </c>
      <c r="C794" s="243">
        <v>1500</v>
      </c>
      <c r="D794" s="233">
        <f t="shared" si="31"/>
        <v>0.60694980694979683</v>
      </c>
      <c r="E794" s="234">
        <f t="shared" si="30"/>
        <v>3.7242013826677492E-4</v>
      </c>
      <c r="F794" s="234">
        <f>SUM($E$9:E794)</f>
        <v>0.14404059555438364</v>
      </c>
    </row>
    <row r="795" spans="2:6" x14ac:dyDescent="0.2">
      <c r="B795" s="242">
        <v>2072</v>
      </c>
      <c r="C795" s="243">
        <v>1500</v>
      </c>
      <c r="D795" s="233">
        <f t="shared" si="31"/>
        <v>0.60772200772199758</v>
      </c>
      <c r="E795" s="234">
        <f t="shared" si="30"/>
        <v>3.7242013826677492E-4</v>
      </c>
      <c r="F795" s="234">
        <f>SUM($E$9:E795)</f>
        <v>0.14441301569265041</v>
      </c>
    </row>
    <row r="796" spans="2:6" x14ac:dyDescent="0.2">
      <c r="B796" s="242">
        <v>2203</v>
      </c>
      <c r="C796" s="243">
        <v>1500</v>
      </c>
      <c r="D796" s="233">
        <f t="shared" si="31"/>
        <v>0.60849420849419833</v>
      </c>
      <c r="E796" s="234">
        <f t="shared" si="30"/>
        <v>3.7242013826677492E-4</v>
      </c>
      <c r="F796" s="234">
        <f>SUM($E$9:E796)</f>
        <v>0.14478543583091719</v>
      </c>
    </row>
    <row r="797" spans="2:6" x14ac:dyDescent="0.2">
      <c r="B797" s="239">
        <v>2248</v>
      </c>
      <c r="C797" s="240">
        <v>1500</v>
      </c>
      <c r="D797" s="233">
        <f t="shared" si="31"/>
        <v>0.60926640926639908</v>
      </c>
      <c r="E797" s="234">
        <f t="shared" si="30"/>
        <v>3.7242013826677492E-4</v>
      </c>
      <c r="F797" s="234">
        <f>SUM($E$9:E797)</f>
        <v>0.14515785596918396</v>
      </c>
    </row>
    <row r="798" spans="2:6" x14ac:dyDescent="0.2">
      <c r="B798" s="239">
        <v>1077</v>
      </c>
      <c r="C798" s="240">
        <v>1503.333333333333</v>
      </c>
      <c r="D798" s="233">
        <f t="shared" si="31"/>
        <v>0.61003861003859983</v>
      </c>
      <c r="E798" s="234">
        <f t="shared" si="30"/>
        <v>3.7324773857403434E-4</v>
      </c>
      <c r="F798" s="234">
        <f>SUM($E$9:E798)</f>
        <v>0.14553110370775799</v>
      </c>
    </row>
    <row r="799" spans="2:6" x14ac:dyDescent="0.2">
      <c r="B799" s="239">
        <v>2247</v>
      </c>
      <c r="C799" s="240">
        <v>1515</v>
      </c>
      <c r="D799" s="233">
        <f t="shared" si="31"/>
        <v>0.61081081081080058</v>
      </c>
      <c r="E799" s="234">
        <f t="shared" si="30"/>
        <v>3.7614433964944265E-4</v>
      </c>
      <c r="F799" s="234">
        <f>SUM($E$9:E799)</f>
        <v>0.14590724804740743</v>
      </c>
    </row>
    <row r="800" spans="2:6" x14ac:dyDescent="0.2">
      <c r="B800" s="239">
        <v>639</v>
      </c>
      <c r="C800" s="240">
        <v>1527.5</v>
      </c>
      <c r="D800" s="233">
        <f t="shared" si="31"/>
        <v>0.61158301158300132</v>
      </c>
      <c r="E800" s="234">
        <f t="shared" si="30"/>
        <v>3.792478408016658E-4</v>
      </c>
      <c r="F800" s="234">
        <f>SUM($E$9:E800)</f>
        <v>0.14628649588820911</v>
      </c>
    </row>
    <row r="801" spans="2:6" x14ac:dyDescent="0.2">
      <c r="B801" s="239">
        <v>2051</v>
      </c>
      <c r="C801" s="240">
        <v>1527.5</v>
      </c>
      <c r="D801" s="233">
        <f t="shared" si="31"/>
        <v>0.61235521235520207</v>
      </c>
      <c r="E801" s="234">
        <f t="shared" si="30"/>
        <v>3.792478408016658E-4</v>
      </c>
      <c r="F801" s="234">
        <f>SUM($E$9:E801)</f>
        <v>0.14666574372901078</v>
      </c>
    </row>
    <row r="802" spans="2:6" x14ac:dyDescent="0.2">
      <c r="B802" s="242">
        <v>1464</v>
      </c>
      <c r="C802" s="243">
        <v>1537.5</v>
      </c>
      <c r="D802" s="233">
        <f t="shared" si="31"/>
        <v>0.61312741312740282</v>
      </c>
      <c r="E802" s="234">
        <f t="shared" si="30"/>
        <v>3.8173064172344429E-4</v>
      </c>
      <c r="F802" s="234">
        <f>SUM($E$9:E802)</f>
        <v>0.14704747437073423</v>
      </c>
    </row>
    <row r="803" spans="2:6" x14ac:dyDescent="0.2">
      <c r="B803" s="242">
        <v>631</v>
      </c>
      <c r="C803" s="243">
        <v>1548</v>
      </c>
      <c r="D803" s="233">
        <f t="shared" si="31"/>
        <v>0.61389961389960357</v>
      </c>
      <c r="E803" s="234">
        <f t="shared" si="30"/>
        <v>3.8433758269131171E-4</v>
      </c>
      <c r="F803" s="234">
        <f>SUM($E$9:E803)</f>
        <v>0.14743181195342556</v>
      </c>
    </row>
    <row r="804" spans="2:6" x14ac:dyDescent="0.2">
      <c r="B804" s="242">
        <v>1491</v>
      </c>
      <c r="C804" s="243">
        <v>1575.6</v>
      </c>
      <c r="D804" s="233">
        <f t="shared" si="31"/>
        <v>0.61467181467180432</v>
      </c>
      <c r="E804" s="234">
        <f t="shared" si="30"/>
        <v>3.9119011323542036E-4</v>
      </c>
      <c r="F804" s="234">
        <f>SUM($E$9:E804)</f>
        <v>0.14782300206666096</v>
      </c>
    </row>
    <row r="805" spans="2:6" x14ac:dyDescent="0.2">
      <c r="B805" s="239">
        <v>991</v>
      </c>
      <c r="C805" s="240">
        <v>1576.96</v>
      </c>
      <c r="D805" s="233">
        <f t="shared" si="31"/>
        <v>0.61544401544400507</v>
      </c>
      <c r="E805" s="234">
        <f t="shared" si="30"/>
        <v>3.9152777416078227E-4</v>
      </c>
      <c r="F805" s="234">
        <f>SUM($E$9:E805)</f>
        <v>0.14821452984082176</v>
      </c>
    </row>
    <row r="806" spans="2:6" x14ac:dyDescent="0.2">
      <c r="B806" s="242">
        <v>370</v>
      </c>
      <c r="C806" s="243">
        <v>1590</v>
      </c>
      <c r="D806" s="233">
        <f t="shared" si="31"/>
        <v>0.61621621621620581</v>
      </c>
      <c r="E806" s="234">
        <f t="shared" si="30"/>
        <v>3.9476534656278139E-4</v>
      </c>
      <c r="F806" s="234">
        <f>SUM($E$9:E806)</f>
        <v>0.14860929518738453</v>
      </c>
    </row>
    <row r="807" spans="2:6" x14ac:dyDescent="0.2">
      <c r="B807" s="242">
        <v>166</v>
      </c>
      <c r="C807" s="243">
        <v>1600</v>
      </c>
      <c r="D807" s="233">
        <f t="shared" si="31"/>
        <v>0.61698841698840656</v>
      </c>
      <c r="E807" s="234">
        <f t="shared" si="30"/>
        <v>3.9724814748455989E-4</v>
      </c>
      <c r="F807" s="234">
        <f>SUM($E$9:E807)</f>
        <v>0.1490065433348691</v>
      </c>
    </row>
    <row r="808" spans="2:6" x14ac:dyDescent="0.2">
      <c r="B808" s="242">
        <v>584</v>
      </c>
      <c r="C808" s="243">
        <v>1600</v>
      </c>
      <c r="D808" s="233">
        <f t="shared" si="31"/>
        <v>0.61776061776060731</v>
      </c>
      <c r="E808" s="234">
        <f t="shared" si="30"/>
        <v>3.9724814748455989E-4</v>
      </c>
      <c r="F808" s="234">
        <f>SUM($E$9:E808)</f>
        <v>0.14940379148235367</v>
      </c>
    </row>
    <row r="809" spans="2:6" x14ac:dyDescent="0.2">
      <c r="B809" s="242">
        <v>762</v>
      </c>
      <c r="C809" s="243">
        <v>1600</v>
      </c>
      <c r="D809" s="233">
        <f t="shared" si="31"/>
        <v>0.61853281853280806</v>
      </c>
      <c r="E809" s="234">
        <f t="shared" si="30"/>
        <v>3.9724814748455989E-4</v>
      </c>
      <c r="F809" s="234">
        <f>SUM($E$9:E809)</f>
        <v>0.14980103962983823</v>
      </c>
    </row>
    <row r="810" spans="2:6" x14ac:dyDescent="0.2">
      <c r="B810" s="239">
        <v>1052</v>
      </c>
      <c r="C810" s="240">
        <v>1600</v>
      </c>
      <c r="D810" s="233">
        <f t="shared" si="31"/>
        <v>0.61930501930500881</v>
      </c>
      <c r="E810" s="234">
        <f t="shared" si="30"/>
        <v>3.9724814748455989E-4</v>
      </c>
      <c r="F810" s="234">
        <f>SUM($E$9:E810)</f>
        <v>0.1501982877773228</v>
      </c>
    </row>
    <row r="811" spans="2:6" x14ac:dyDescent="0.2">
      <c r="B811" s="239">
        <v>1696</v>
      </c>
      <c r="C811" s="240">
        <v>1600</v>
      </c>
      <c r="D811" s="233">
        <f t="shared" si="31"/>
        <v>0.62007722007720956</v>
      </c>
      <c r="E811" s="234">
        <f t="shared" si="30"/>
        <v>3.9724814748455989E-4</v>
      </c>
      <c r="F811" s="234">
        <f>SUM($E$9:E811)</f>
        <v>0.15059553592480737</v>
      </c>
    </row>
    <row r="812" spans="2:6" x14ac:dyDescent="0.2">
      <c r="B812" s="242">
        <v>1737</v>
      </c>
      <c r="C812" s="243">
        <v>1600</v>
      </c>
      <c r="D812" s="233">
        <f t="shared" si="31"/>
        <v>0.62084942084941031</v>
      </c>
      <c r="E812" s="234">
        <f t="shared" si="30"/>
        <v>3.9724814748455989E-4</v>
      </c>
      <c r="F812" s="234">
        <f>SUM($E$9:E812)</f>
        <v>0.15099278407229194</v>
      </c>
    </row>
    <row r="813" spans="2:6" x14ac:dyDescent="0.2">
      <c r="B813" s="239">
        <v>1746</v>
      </c>
      <c r="C813" s="240">
        <v>1600</v>
      </c>
      <c r="D813" s="233">
        <f t="shared" si="31"/>
        <v>0.62162162162161105</v>
      </c>
      <c r="E813" s="234">
        <f t="shared" si="30"/>
        <v>3.9724814748455989E-4</v>
      </c>
      <c r="F813" s="234">
        <f>SUM($E$9:E813)</f>
        <v>0.15139003221977651</v>
      </c>
    </row>
    <row r="814" spans="2:6" x14ac:dyDescent="0.2">
      <c r="B814" s="239">
        <v>1841</v>
      </c>
      <c r="C814" s="240">
        <v>1600</v>
      </c>
      <c r="D814" s="233">
        <f t="shared" si="31"/>
        <v>0.6223938223938118</v>
      </c>
      <c r="E814" s="234">
        <f t="shared" si="30"/>
        <v>3.9724814748455989E-4</v>
      </c>
      <c r="F814" s="234">
        <f>SUM($E$9:E814)</f>
        <v>0.15178728036726108</v>
      </c>
    </row>
    <row r="815" spans="2:6" x14ac:dyDescent="0.2">
      <c r="B815" s="242">
        <v>2222</v>
      </c>
      <c r="C815" s="243">
        <v>1600</v>
      </c>
      <c r="D815" s="233">
        <f t="shared" si="31"/>
        <v>0.62316602316601255</v>
      </c>
      <c r="E815" s="234">
        <f t="shared" si="30"/>
        <v>3.9724814748455989E-4</v>
      </c>
      <c r="F815" s="234">
        <f>SUM($E$9:E815)</f>
        <v>0.15218452851474565</v>
      </c>
    </row>
    <row r="816" spans="2:6" x14ac:dyDescent="0.2">
      <c r="B816" s="239">
        <v>2126</v>
      </c>
      <c r="C816" s="240">
        <v>1620</v>
      </c>
      <c r="D816" s="233">
        <f t="shared" si="31"/>
        <v>0.6239382239382133</v>
      </c>
      <c r="E816" s="234">
        <f t="shared" si="30"/>
        <v>4.0221374932811692E-4</v>
      </c>
      <c r="F816" s="234">
        <f>SUM($E$9:E816)</f>
        <v>0.15258674226407376</v>
      </c>
    </row>
    <row r="817" spans="2:6" x14ac:dyDescent="0.2">
      <c r="B817" s="239">
        <v>902</v>
      </c>
      <c r="C817" s="240">
        <v>1641</v>
      </c>
      <c r="D817" s="233">
        <f t="shared" si="31"/>
        <v>0.62471042471041405</v>
      </c>
      <c r="E817" s="234">
        <f t="shared" si="30"/>
        <v>4.0742763126385177E-4</v>
      </c>
      <c r="F817" s="234">
        <f>SUM($E$9:E817)</f>
        <v>0.15299416989533762</v>
      </c>
    </row>
    <row r="818" spans="2:6" x14ac:dyDescent="0.2">
      <c r="B818" s="239">
        <v>1552</v>
      </c>
      <c r="C818" s="240">
        <v>1645.416666666667</v>
      </c>
      <c r="D818" s="233">
        <f t="shared" si="31"/>
        <v>0.6254826254826148</v>
      </c>
      <c r="E818" s="234">
        <f t="shared" si="30"/>
        <v>4.0852420167097067E-4</v>
      </c>
      <c r="F818" s="234">
        <f>SUM($E$9:E818)</f>
        <v>0.1534026940970086</v>
      </c>
    </row>
    <row r="819" spans="2:6" x14ac:dyDescent="0.2">
      <c r="B819" s="242">
        <v>2139</v>
      </c>
      <c r="C819" s="243">
        <v>1650</v>
      </c>
      <c r="D819" s="233">
        <f t="shared" si="31"/>
        <v>0.62625482625481554</v>
      </c>
      <c r="E819" s="234">
        <f t="shared" si="30"/>
        <v>4.096621520934524E-4</v>
      </c>
      <c r="F819" s="234">
        <f>SUM($E$9:E819)</f>
        <v>0.15381235624910206</v>
      </c>
    </row>
    <row r="820" spans="2:6" x14ac:dyDescent="0.2">
      <c r="B820" s="242">
        <v>520</v>
      </c>
      <c r="C820" s="243">
        <v>1666.666666666667</v>
      </c>
      <c r="D820" s="233">
        <f t="shared" si="31"/>
        <v>0.62702702702701629</v>
      </c>
      <c r="E820" s="234">
        <f t="shared" si="30"/>
        <v>4.1380015362974996E-4</v>
      </c>
      <c r="F820" s="234">
        <f>SUM($E$9:E820)</f>
        <v>0.1542261564027318</v>
      </c>
    </row>
    <row r="821" spans="2:6" x14ac:dyDescent="0.2">
      <c r="B821" s="242">
        <v>999</v>
      </c>
      <c r="C821" s="243">
        <v>1666.666666666667</v>
      </c>
      <c r="D821" s="233">
        <f t="shared" si="31"/>
        <v>0.62779922779921704</v>
      </c>
      <c r="E821" s="234">
        <f t="shared" si="30"/>
        <v>4.1380015362974996E-4</v>
      </c>
      <c r="F821" s="234">
        <f>SUM($E$9:E821)</f>
        <v>0.15463995655636154</v>
      </c>
    </row>
    <row r="822" spans="2:6" x14ac:dyDescent="0.2">
      <c r="B822" s="242">
        <v>1302</v>
      </c>
      <c r="C822" s="243">
        <v>1666.666666666667</v>
      </c>
      <c r="D822" s="233">
        <f t="shared" si="31"/>
        <v>0.62857142857141779</v>
      </c>
      <c r="E822" s="234">
        <f t="shared" si="30"/>
        <v>4.1380015362974996E-4</v>
      </c>
      <c r="F822" s="234">
        <f>SUM($E$9:E822)</f>
        <v>0.15505375670999128</v>
      </c>
    </row>
    <row r="823" spans="2:6" x14ac:dyDescent="0.2">
      <c r="B823" s="242">
        <v>1637</v>
      </c>
      <c r="C823" s="243">
        <v>1666.666666666667</v>
      </c>
      <c r="D823" s="233">
        <f t="shared" si="31"/>
        <v>0.62934362934361854</v>
      </c>
      <c r="E823" s="234">
        <f t="shared" si="30"/>
        <v>4.1380015362974996E-4</v>
      </c>
      <c r="F823" s="234">
        <f>SUM($E$9:E823)</f>
        <v>0.15546755686362101</v>
      </c>
    </row>
    <row r="824" spans="2:6" x14ac:dyDescent="0.2">
      <c r="B824" s="239">
        <v>1888</v>
      </c>
      <c r="C824" s="240">
        <v>1666.666666666667</v>
      </c>
      <c r="D824" s="233">
        <f t="shared" si="31"/>
        <v>0.63011583011581929</v>
      </c>
      <c r="E824" s="234">
        <f t="shared" si="30"/>
        <v>4.1380015362974996E-4</v>
      </c>
      <c r="F824" s="234">
        <f>SUM($E$9:E824)</f>
        <v>0.15588135701725075</v>
      </c>
    </row>
    <row r="825" spans="2:6" x14ac:dyDescent="0.2">
      <c r="B825" s="242">
        <v>53</v>
      </c>
      <c r="C825" s="243">
        <v>1669.5</v>
      </c>
      <c r="D825" s="233">
        <f t="shared" si="31"/>
        <v>0.63088803088802003</v>
      </c>
      <c r="E825" s="234">
        <f t="shared" si="30"/>
        <v>4.1450361389092045E-4</v>
      </c>
      <c r="F825" s="234">
        <f>SUM($E$9:E825)</f>
        <v>0.15629586063114168</v>
      </c>
    </row>
    <row r="826" spans="2:6" x14ac:dyDescent="0.2">
      <c r="B826" s="242">
        <v>546</v>
      </c>
      <c r="C826" s="243">
        <v>1700</v>
      </c>
      <c r="D826" s="233">
        <f t="shared" si="31"/>
        <v>0.63166023166022078</v>
      </c>
      <c r="E826" s="234">
        <f t="shared" si="30"/>
        <v>4.2207615670234491E-4</v>
      </c>
      <c r="F826" s="234">
        <f>SUM($E$9:E826)</f>
        <v>0.15671793678784401</v>
      </c>
    </row>
    <row r="827" spans="2:6" x14ac:dyDescent="0.2">
      <c r="B827" s="242">
        <v>645</v>
      </c>
      <c r="C827" s="243">
        <v>1700</v>
      </c>
      <c r="D827" s="233">
        <f t="shared" si="31"/>
        <v>0.63243243243242153</v>
      </c>
      <c r="E827" s="234">
        <f t="shared" si="30"/>
        <v>4.2207615670234491E-4</v>
      </c>
      <c r="F827" s="234">
        <f>SUM($E$9:E827)</f>
        <v>0.15714001294454635</v>
      </c>
    </row>
    <row r="828" spans="2:6" x14ac:dyDescent="0.2">
      <c r="B828" s="242">
        <v>1055</v>
      </c>
      <c r="C828" s="243">
        <v>1700</v>
      </c>
      <c r="D828" s="233">
        <f t="shared" si="31"/>
        <v>0.63320463320462228</v>
      </c>
      <c r="E828" s="234">
        <f t="shared" si="30"/>
        <v>4.2207615670234491E-4</v>
      </c>
      <c r="F828" s="234">
        <f>SUM($E$9:E828)</f>
        <v>0.15756208910124869</v>
      </c>
    </row>
    <row r="829" spans="2:6" x14ac:dyDescent="0.2">
      <c r="B829" s="242">
        <v>1075</v>
      </c>
      <c r="C829" s="243">
        <v>1700</v>
      </c>
      <c r="D829" s="233">
        <f t="shared" si="31"/>
        <v>0.63397683397682303</v>
      </c>
      <c r="E829" s="234">
        <f t="shared" si="30"/>
        <v>4.2207615670234491E-4</v>
      </c>
      <c r="F829" s="234">
        <f>SUM($E$9:E829)</f>
        <v>0.15798416525795103</v>
      </c>
    </row>
    <row r="830" spans="2:6" x14ac:dyDescent="0.2">
      <c r="B830" s="239">
        <v>1426</v>
      </c>
      <c r="C830" s="240">
        <v>1700</v>
      </c>
      <c r="D830" s="233">
        <f t="shared" si="31"/>
        <v>0.63474903474902378</v>
      </c>
      <c r="E830" s="234">
        <f t="shared" si="30"/>
        <v>4.2207615670234491E-4</v>
      </c>
      <c r="F830" s="234">
        <f>SUM($E$9:E830)</f>
        <v>0.15840624141465337</v>
      </c>
    </row>
    <row r="831" spans="2:6" x14ac:dyDescent="0.2">
      <c r="B831" s="239">
        <v>381</v>
      </c>
      <c r="C831" s="240">
        <v>1701.041666666667</v>
      </c>
      <c r="D831" s="233">
        <f t="shared" si="31"/>
        <v>0.63552123552122453</v>
      </c>
      <c r="E831" s="234">
        <f t="shared" si="30"/>
        <v>4.2233478179836358E-4</v>
      </c>
      <c r="F831" s="234">
        <f>SUM($E$9:E831)</f>
        <v>0.15882857619645174</v>
      </c>
    </row>
    <row r="832" spans="2:6" x14ac:dyDescent="0.2">
      <c r="B832" s="239">
        <v>726</v>
      </c>
      <c r="C832" s="240">
        <v>1740</v>
      </c>
      <c r="D832" s="233">
        <f t="shared" si="31"/>
        <v>0.63629343629342527</v>
      </c>
      <c r="E832" s="234">
        <f t="shared" si="30"/>
        <v>4.3200736038945888E-4</v>
      </c>
      <c r="F832" s="234">
        <f>SUM($E$9:E832)</f>
        <v>0.1592605835568412</v>
      </c>
    </row>
    <row r="833" spans="2:6" x14ac:dyDescent="0.2">
      <c r="B833" s="242">
        <v>2113</v>
      </c>
      <c r="C833" s="243">
        <v>1785</v>
      </c>
      <c r="D833" s="233">
        <f t="shared" si="31"/>
        <v>0.63706563706562602</v>
      </c>
      <c r="E833" s="234">
        <f t="shared" si="30"/>
        <v>4.4317996453746214E-4</v>
      </c>
      <c r="F833" s="234">
        <f>SUM($E$9:E833)</f>
        <v>0.15970376352137866</v>
      </c>
    </row>
    <row r="834" spans="2:6" x14ac:dyDescent="0.2">
      <c r="B834" s="242">
        <v>1367</v>
      </c>
      <c r="C834" s="243">
        <v>1795</v>
      </c>
      <c r="D834" s="233">
        <f t="shared" si="31"/>
        <v>0.63783783783782677</v>
      </c>
      <c r="E834" s="234">
        <f t="shared" si="30"/>
        <v>4.4566276545924063E-4</v>
      </c>
      <c r="F834" s="234">
        <f>SUM($E$9:E834)</f>
        <v>0.1601494262868379</v>
      </c>
    </row>
    <row r="835" spans="2:6" x14ac:dyDescent="0.2">
      <c r="B835" s="242">
        <v>936</v>
      </c>
      <c r="C835" s="243">
        <v>1795.68</v>
      </c>
      <c r="D835" s="233">
        <f t="shared" si="31"/>
        <v>0.63861003861002752</v>
      </c>
      <c r="E835" s="234">
        <f t="shared" si="30"/>
        <v>4.4583159592192161E-4</v>
      </c>
      <c r="F835" s="234">
        <f>SUM($E$9:E835)</f>
        <v>0.16059525788275983</v>
      </c>
    </row>
    <row r="836" spans="2:6" x14ac:dyDescent="0.2">
      <c r="B836" s="239">
        <v>363</v>
      </c>
      <c r="C836" s="240">
        <v>1800</v>
      </c>
      <c r="D836" s="233">
        <f t="shared" si="31"/>
        <v>0.63938223938222827</v>
      </c>
      <c r="E836" s="234">
        <f t="shared" si="30"/>
        <v>4.4690416592012988E-4</v>
      </c>
      <c r="F836" s="234">
        <f>SUM($E$9:E836)</f>
        <v>0.16104216204867997</v>
      </c>
    </row>
    <row r="837" spans="2:6" x14ac:dyDescent="0.2">
      <c r="B837" s="239">
        <v>1122</v>
      </c>
      <c r="C837" s="240">
        <v>1800</v>
      </c>
      <c r="D837" s="233">
        <f t="shared" si="31"/>
        <v>0.64015444015442902</v>
      </c>
      <c r="E837" s="234">
        <f t="shared" si="30"/>
        <v>4.4690416592012988E-4</v>
      </c>
      <c r="F837" s="234">
        <f>SUM($E$9:E837)</f>
        <v>0.1614890662146001</v>
      </c>
    </row>
    <row r="838" spans="2:6" x14ac:dyDescent="0.2">
      <c r="B838" s="242">
        <v>1201</v>
      </c>
      <c r="C838" s="243">
        <v>1800</v>
      </c>
      <c r="D838" s="233">
        <f t="shared" si="31"/>
        <v>0.64092664092662976</v>
      </c>
      <c r="E838" s="234">
        <f t="shared" si="30"/>
        <v>4.4690416592012988E-4</v>
      </c>
      <c r="F838" s="234">
        <f>SUM($E$9:E838)</f>
        <v>0.16193597038052024</v>
      </c>
    </row>
    <row r="839" spans="2:6" x14ac:dyDescent="0.2">
      <c r="B839" s="239">
        <v>1205</v>
      </c>
      <c r="C839" s="240">
        <v>1800</v>
      </c>
      <c r="D839" s="233">
        <f t="shared" si="31"/>
        <v>0.64169884169883051</v>
      </c>
      <c r="E839" s="234">
        <f t="shared" si="30"/>
        <v>4.4690416592012988E-4</v>
      </c>
      <c r="F839" s="234">
        <f>SUM($E$9:E839)</f>
        <v>0.16238287454644038</v>
      </c>
    </row>
    <row r="840" spans="2:6" x14ac:dyDescent="0.2">
      <c r="B840" s="239">
        <v>1518</v>
      </c>
      <c r="C840" s="240">
        <v>1800</v>
      </c>
      <c r="D840" s="233">
        <f t="shared" si="31"/>
        <v>0.64247104247103126</v>
      </c>
      <c r="E840" s="234">
        <f t="shared" si="30"/>
        <v>4.4690416592012988E-4</v>
      </c>
      <c r="F840" s="234">
        <f>SUM($E$9:E840)</f>
        <v>0.16282977871236051</v>
      </c>
    </row>
    <row r="841" spans="2:6" x14ac:dyDescent="0.2">
      <c r="B841" s="239">
        <v>1523</v>
      </c>
      <c r="C841" s="240">
        <v>1800</v>
      </c>
      <c r="D841" s="233">
        <f t="shared" si="31"/>
        <v>0.64324324324323201</v>
      </c>
      <c r="E841" s="234">
        <f t="shared" si="30"/>
        <v>4.4690416592012988E-4</v>
      </c>
      <c r="F841" s="234">
        <f>SUM($E$9:E841)</f>
        <v>0.16327668287828065</v>
      </c>
    </row>
    <row r="842" spans="2:6" x14ac:dyDescent="0.2">
      <c r="B842" s="239">
        <v>1561</v>
      </c>
      <c r="C842" s="240">
        <v>1800</v>
      </c>
      <c r="D842" s="233">
        <f t="shared" si="31"/>
        <v>0.64401544401543276</v>
      </c>
      <c r="E842" s="234">
        <f t="shared" ref="E842:E905" si="32">C842/SUM(C:C)</f>
        <v>4.4690416592012988E-4</v>
      </c>
      <c r="F842" s="234">
        <f>SUM($E$9:E842)</f>
        <v>0.16372358704420079</v>
      </c>
    </row>
    <row r="843" spans="2:6" x14ac:dyDescent="0.2">
      <c r="B843" s="242">
        <v>1842</v>
      </c>
      <c r="C843" s="243">
        <v>1800</v>
      </c>
      <c r="D843" s="233">
        <f t="shared" ref="D843:D906" si="33">D842+1/COUNT(C:C)</f>
        <v>0.64478764478763351</v>
      </c>
      <c r="E843" s="234">
        <f t="shared" si="32"/>
        <v>4.4690416592012988E-4</v>
      </c>
      <c r="F843" s="234">
        <f>SUM($E$9:E843)</f>
        <v>0.16417049121012092</v>
      </c>
    </row>
    <row r="844" spans="2:6" x14ac:dyDescent="0.2">
      <c r="B844" s="239">
        <v>1978</v>
      </c>
      <c r="C844" s="240">
        <v>1800</v>
      </c>
      <c r="D844" s="233">
        <f t="shared" si="33"/>
        <v>0.64555984555983426</v>
      </c>
      <c r="E844" s="234">
        <f t="shared" si="32"/>
        <v>4.4690416592012988E-4</v>
      </c>
      <c r="F844" s="234">
        <f>SUM($E$9:E844)</f>
        <v>0.16461739537604106</v>
      </c>
    </row>
    <row r="845" spans="2:6" x14ac:dyDescent="0.2">
      <c r="B845" s="242">
        <v>336</v>
      </c>
      <c r="C845" s="243">
        <v>1820</v>
      </c>
      <c r="D845" s="233">
        <f t="shared" si="33"/>
        <v>0.646332046332035</v>
      </c>
      <c r="E845" s="234">
        <f t="shared" si="32"/>
        <v>4.5186976776368686E-4</v>
      </c>
      <c r="F845" s="234">
        <f>SUM($E$9:E845)</f>
        <v>0.16506926514380474</v>
      </c>
    </row>
    <row r="846" spans="2:6" x14ac:dyDescent="0.2">
      <c r="B846" s="242">
        <v>2033</v>
      </c>
      <c r="C846" s="243">
        <v>1820</v>
      </c>
      <c r="D846" s="233">
        <f t="shared" si="33"/>
        <v>0.64710424710423575</v>
      </c>
      <c r="E846" s="234">
        <f t="shared" si="32"/>
        <v>4.5186976776368686E-4</v>
      </c>
      <c r="F846" s="234">
        <f>SUM($E$9:E846)</f>
        <v>0.16552113491156842</v>
      </c>
    </row>
    <row r="847" spans="2:6" x14ac:dyDescent="0.2">
      <c r="B847" s="239">
        <v>979</v>
      </c>
      <c r="C847" s="240">
        <v>1833.333333333333</v>
      </c>
      <c r="D847" s="233">
        <f t="shared" si="33"/>
        <v>0.6478764478764365</v>
      </c>
      <c r="E847" s="234">
        <f t="shared" si="32"/>
        <v>4.5518016899272483E-4</v>
      </c>
      <c r="F847" s="234">
        <f>SUM($E$9:E847)</f>
        <v>0.16597631508056115</v>
      </c>
    </row>
    <row r="848" spans="2:6" x14ac:dyDescent="0.2">
      <c r="B848" s="242">
        <v>1199</v>
      </c>
      <c r="C848" s="243">
        <v>1850</v>
      </c>
      <c r="D848" s="233">
        <f t="shared" si="33"/>
        <v>0.64864864864863725</v>
      </c>
      <c r="E848" s="234">
        <f t="shared" si="32"/>
        <v>4.5931817052902239E-4</v>
      </c>
      <c r="F848" s="234">
        <f>SUM($E$9:E848)</f>
        <v>0.16643563325109018</v>
      </c>
    </row>
    <row r="849" spans="2:6" x14ac:dyDescent="0.2">
      <c r="B849" s="242">
        <v>812</v>
      </c>
      <c r="C849" s="243">
        <v>1854.375</v>
      </c>
      <c r="D849" s="233">
        <f t="shared" si="33"/>
        <v>0.649420849420838</v>
      </c>
      <c r="E849" s="234">
        <f t="shared" si="32"/>
        <v>4.6040439593230049E-4</v>
      </c>
      <c r="F849" s="234">
        <f>SUM($E$9:E849)</f>
        <v>0.16689603764702249</v>
      </c>
    </row>
    <row r="850" spans="2:6" x14ac:dyDescent="0.2">
      <c r="B850" s="239">
        <v>389</v>
      </c>
      <c r="C850" s="240">
        <v>1855</v>
      </c>
      <c r="D850" s="233">
        <f t="shared" si="33"/>
        <v>0.65019305019303875</v>
      </c>
      <c r="E850" s="234">
        <f t="shared" si="32"/>
        <v>4.6055957098991164E-4</v>
      </c>
      <c r="F850" s="234">
        <f>SUM($E$9:E850)</f>
        <v>0.16735659721801241</v>
      </c>
    </row>
    <row r="851" spans="2:6" x14ac:dyDescent="0.2">
      <c r="B851" s="239">
        <v>1178</v>
      </c>
      <c r="C851" s="240">
        <v>1872</v>
      </c>
      <c r="D851" s="233">
        <f t="shared" si="33"/>
        <v>0.65096525096523949</v>
      </c>
      <c r="E851" s="234">
        <f t="shared" si="32"/>
        <v>4.6478033255693509E-4</v>
      </c>
      <c r="F851" s="234">
        <f>SUM($E$9:E851)</f>
        <v>0.16782137755056933</v>
      </c>
    </row>
    <row r="852" spans="2:6" x14ac:dyDescent="0.2">
      <c r="B852" s="239">
        <v>1976</v>
      </c>
      <c r="C852" s="240">
        <v>1890</v>
      </c>
      <c r="D852" s="233">
        <f t="shared" si="33"/>
        <v>0.65173745173744024</v>
      </c>
      <c r="E852" s="234">
        <f t="shared" si="32"/>
        <v>4.6924937421613636E-4</v>
      </c>
      <c r="F852" s="234">
        <f>SUM($E$9:E852)</f>
        <v>0.16829062692478547</v>
      </c>
    </row>
    <row r="853" spans="2:6" x14ac:dyDescent="0.2">
      <c r="B853" s="242">
        <v>1859</v>
      </c>
      <c r="C853" s="243">
        <v>1900</v>
      </c>
      <c r="D853" s="233">
        <f t="shared" si="33"/>
        <v>0.65250965250964099</v>
      </c>
      <c r="E853" s="234">
        <f t="shared" si="32"/>
        <v>4.717321751379149E-4</v>
      </c>
      <c r="F853" s="234">
        <f>SUM($E$9:E853)</f>
        <v>0.16876235909992338</v>
      </c>
    </row>
    <row r="854" spans="2:6" x14ac:dyDescent="0.2">
      <c r="B854" s="242">
        <v>2148</v>
      </c>
      <c r="C854" s="243">
        <v>1900</v>
      </c>
      <c r="D854" s="233">
        <f t="shared" si="33"/>
        <v>0.65328185328184174</v>
      </c>
      <c r="E854" s="234">
        <f t="shared" si="32"/>
        <v>4.717321751379149E-4</v>
      </c>
      <c r="F854" s="234">
        <f>SUM($E$9:E854)</f>
        <v>0.16923409127506128</v>
      </c>
    </row>
    <row r="855" spans="2:6" x14ac:dyDescent="0.2">
      <c r="B855" s="239">
        <v>2289</v>
      </c>
      <c r="C855" s="240">
        <v>1900</v>
      </c>
      <c r="D855" s="233">
        <f t="shared" si="33"/>
        <v>0.65405405405404249</v>
      </c>
      <c r="E855" s="234">
        <f t="shared" si="32"/>
        <v>4.717321751379149E-4</v>
      </c>
      <c r="F855" s="234">
        <f>SUM($E$9:E855)</f>
        <v>0.16970582345019919</v>
      </c>
    </row>
    <row r="856" spans="2:6" x14ac:dyDescent="0.2">
      <c r="B856" s="242">
        <v>1115</v>
      </c>
      <c r="C856" s="243">
        <v>1925</v>
      </c>
      <c r="D856" s="233">
        <f t="shared" si="33"/>
        <v>0.65482625482624324</v>
      </c>
      <c r="E856" s="234">
        <f t="shared" si="32"/>
        <v>4.7793917744236113E-4</v>
      </c>
      <c r="F856" s="234">
        <f>SUM($E$9:E856)</f>
        <v>0.17018376262764154</v>
      </c>
    </row>
    <row r="857" spans="2:6" x14ac:dyDescent="0.2">
      <c r="B857" s="242">
        <v>2208</v>
      </c>
      <c r="C857" s="243">
        <v>1925</v>
      </c>
      <c r="D857" s="233">
        <f t="shared" si="33"/>
        <v>0.65559845559844399</v>
      </c>
      <c r="E857" s="234">
        <f t="shared" si="32"/>
        <v>4.7793917744236113E-4</v>
      </c>
      <c r="F857" s="234">
        <f>SUM($E$9:E857)</f>
        <v>0.17066170180508389</v>
      </c>
    </row>
    <row r="858" spans="2:6" x14ac:dyDescent="0.2">
      <c r="B858" s="239">
        <v>761</v>
      </c>
      <c r="C858" s="240">
        <v>1950</v>
      </c>
      <c r="D858" s="233">
        <f t="shared" si="33"/>
        <v>0.65637065637064473</v>
      </c>
      <c r="E858" s="234">
        <f t="shared" si="32"/>
        <v>4.8414617974680736E-4</v>
      </c>
      <c r="F858" s="234">
        <f>SUM($E$9:E858)</f>
        <v>0.17114584798483071</v>
      </c>
    </row>
    <row r="859" spans="2:6" x14ac:dyDescent="0.2">
      <c r="B859" s="239">
        <v>2101</v>
      </c>
      <c r="C859" s="240">
        <v>1960</v>
      </c>
      <c r="D859" s="233">
        <f t="shared" si="33"/>
        <v>0.65714285714284548</v>
      </c>
      <c r="E859" s="234">
        <f t="shared" si="32"/>
        <v>4.8662898066858585E-4</v>
      </c>
      <c r="F859" s="234">
        <f>SUM($E$9:E859)</f>
        <v>0.1716324769654993</v>
      </c>
    </row>
    <row r="860" spans="2:6" x14ac:dyDescent="0.2">
      <c r="B860" s="239">
        <v>570</v>
      </c>
      <c r="C860" s="240">
        <v>2000</v>
      </c>
      <c r="D860" s="233">
        <f t="shared" si="33"/>
        <v>0.65791505791504623</v>
      </c>
      <c r="E860" s="234">
        <f t="shared" si="32"/>
        <v>4.9656018435569993E-4</v>
      </c>
      <c r="F860" s="234">
        <f>SUM($E$9:E860)</f>
        <v>0.172129037149855</v>
      </c>
    </row>
    <row r="861" spans="2:6" x14ac:dyDescent="0.2">
      <c r="B861" s="242">
        <v>610</v>
      </c>
      <c r="C861" s="243">
        <v>2000</v>
      </c>
      <c r="D861" s="233">
        <f t="shared" si="33"/>
        <v>0.65868725868724698</v>
      </c>
      <c r="E861" s="234">
        <f t="shared" si="32"/>
        <v>4.9656018435569993E-4</v>
      </c>
      <c r="F861" s="234">
        <f>SUM($E$9:E861)</f>
        <v>0.17262559733421071</v>
      </c>
    </row>
    <row r="862" spans="2:6" x14ac:dyDescent="0.2">
      <c r="B862" s="242">
        <v>636</v>
      </c>
      <c r="C862" s="243">
        <v>2000</v>
      </c>
      <c r="D862" s="233">
        <f t="shared" si="33"/>
        <v>0.65945945945944773</v>
      </c>
      <c r="E862" s="234">
        <f t="shared" si="32"/>
        <v>4.9656018435569993E-4</v>
      </c>
      <c r="F862" s="234">
        <f>SUM($E$9:E862)</f>
        <v>0.17312215751856641</v>
      </c>
    </row>
    <row r="863" spans="2:6" x14ac:dyDescent="0.2">
      <c r="B863" s="239">
        <v>757</v>
      </c>
      <c r="C863" s="240">
        <v>2000</v>
      </c>
      <c r="D863" s="233">
        <f t="shared" si="33"/>
        <v>0.66023166023164848</v>
      </c>
      <c r="E863" s="234">
        <f t="shared" si="32"/>
        <v>4.9656018435569993E-4</v>
      </c>
      <c r="F863" s="234">
        <f>SUM($E$9:E863)</f>
        <v>0.17361871770292212</v>
      </c>
    </row>
    <row r="864" spans="2:6" x14ac:dyDescent="0.2">
      <c r="B864" s="242">
        <v>1105</v>
      </c>
      <c r="C864" s="243">
        <v>2000</v>
      </c>
      <c r="D864" s="233">
        <f t="shared" si="33"/>
        <v>0.66100386100384922</v>
      </c>
      <c r="E864" s="234">
        <f t="shared" si="32"/>
        <v>4.9656018435569993E-4</v>
      </c>
      <c r="F864" s="234">
        <f>SUM($E$9:E864)</f>
        <v>0.17411527788727782</v>
      </c>
    </row>
    <row r="865" spans="2:6" x14ac:dyDescent="0.2">
      <c r="B865" s="242">
        <v>1477</v>
      </c>
      <c r="C865" s="243">
        <v>2000</v>
      </c>
      <c r="D865" s="233">
        <f t="shared" si="33"/>
        <v>0.66177606177604997</v>
      </c>
      <c r="E865" s="234">
        <f t="shared" si="32"/>
        <v>4.9656018435569993E-4</v>
      </c>
      <c r="F865" s="234">
        <f>SUM($E$9:E865)</f>
        <v>0.17461183807163352</v>
      </c>
    </row>
    <row r="866" spans="2:6" x14ac:dyDescent="0.2">
      <c r="B866" s="239">
        <v>1649</v>
      </c>
      <c r="C866" s="240">
        <v>2000</v>
      </c>
      <c r="D866" s="233">
        <f t="shared" si="33"/>
        <v>0.66254826254825072</v>
      </c>
      <c r="E866" s="234">
        <f t="shared" si="32"/>
        <v>4.9656018435569993E-4</v>
      </c>
      <c r="F866" s="234">
        <f>SUM($E$9:E866)</f>
        <v>0.17510839825598923</v>
      </c>
    </row>
    <row r="867" spans="2:6" x14ac:dyDescent="0.2">
      <c r="B867" s="239">
        <v>1665</v>
      </c>
      <c r="C867" s="240">
        <v>2000</v>
      </c>
      <c r="D867" s="233">
        <f t="shared" si="33"/>
        <v>0.66332046332045147</v>
      </c>
      <c r="E867" s="234">
        <f t="shared" si="32"/>
        <v>4.9656018435569993E-4</v>
      </c>
      <c r="F867" s="234">
        <f>SUM($E$9:E867)</f>
        <v>0.17560495844034493</v>
      </c>
    </row>
    <row r="868" spans="2:6" x14ac:dyDescent="0.2">
      <c r="B868" s="242">
        <v>2097</v>
      </c>
      <c r="C868" s="243">
        <v>2000</v>
      </c>
      <c r="D868" s="233">
        <f t="shared" si="33"/>
        <v>0.66409266409265222</v>
      </c>
      <c r="E868" s="234">
        <f t="shared" si="32"/>
        <v>4.9656018435569993E-4</v>
      </c>
      <c r="F868" s="234">
        <f>SUM($E$9:E868)</f>
        <v>0.17610151862470064</v>
      </c>
    </row>
    <row r="869" spans="2:6" x14ac:dyDescent="0.2">
      <c r="B869" s="239">
        <v>648</v>
      </c>
      <c r="C869" s="240">
        <v>2030</v>
      </c>
      <c r="D869" s="233">
        <f t="shared" si="33"/>
        <v>0.66486486486485297</v>
      </c>
      <c r="E869" s="234">
        <f t="shared" si="32"/>
        <v>5.040085871210354E-4</v>
      </c>
      <c r="F869" s="234">
        <f>SUM($E$9:E869)</f>
        <v>0.17660552721182168</v>
      </c>
    </row>
    <row r="870" spans="2:6" x14ac:dyDescent="0.2">
      <c r="B870" s="239">
        <v>365</v>
      </c>
      <c r="C870" s="240">
        <v>2067</v>
      </c>
      <c r="D870" s="233">
        <f t="shared" si="33"/>
        <v>0.66563706563705372</v>
      </c>
      <c r="E870" s="234">
        <f t="shared" si="32"/>
        <v>5.1319495053161579E-4</v>
      </c>
      <c r="F870" s="234">
        <f>SUM($E$9:E870)</f>
        <v>0.1771187221623533</v>
      </c>
    </row>
    <row r="871" spans="2:6" x14ac:dyDescent="0.2">
      <c r="B871" s="239">
        <v>890</v>
      </c>
      <c r="C871" s="240">
        <v>2083.333333333333</v>
      </c>
      <c r="D871" s="233">
        <f t="shared" si="33"/>
        <v>0.66640926640925446</v>
      </c>
      <c r="E871" s="234">
        <f t="shared" si="32"/>
        <v>5.1725019203718728E-4</v>
      </c>
      <c r="F871" s="234">
        <f>SUM($E$9:E871)</f>
        <v>0.17763597235439049</v>
      </c>
    </row>
    <row r="872" spans="2:6" x14ac:dyDescent="0.2">
      <c r="B872" s="242">
        <v>1748</v>
      </c>
      <c r="C872" s="243">
        <v>2094.166666666667</v>
      </c>
      <c r="D872" s="233">
        <f t="shared" si="33"/>
        <v>0.66718146718145521</v>
      </c>
      <c r="E872" s="234">
        <f t="shared" si="32"/>
        <v>5.1993989303578082E-4</v>
      </c>
      <c r="F872" s="234">
        <f>SUM($E$9:E872)</f>
        <v>0.17815591224742627</v>
      </c>
    </row>
    <row r="873" spans="2:6" x14ac:dyDescent="0.2">
      <c r="B873" s="239">
        <v>1965</v>
      </c>
      <c r="C873" s="240">
        <v>2100</v>
      </c>
      <c r="D873" s="233">
        <f t="shared" si="33"/>
        <v>0.66795366795365596</v>
      </c>
      <c r="E873" s="234">
        <f t="shared" si="32"/>
        <v>5.2138819357348484E-4</v>
      </c>
      <c r="F873" s="234">
        <f>SUM($E$9:E873)</f>
        <v>0.17867730044099975</v>
      </c>
    </row>
    <row r="874" spans="2:6" x14ac:dyDescent="0.2">
      <c r="B874" s="239">
        <v>2020</v>
      </c>
      <c r="C874" s="240">
        <v>2100</v>
      </c>
      <c r="D874" s="233">
        <f t="shared" si="33"/>
        <v>0.66872586872585671</v>
      </c>
      <c r="E874" s="234">
        <f t="shared" si="32"/>
        <v>5.2138819357348484E-4</v>
      </c>
      <c r="F874" s="234">
        <f>SUM($E$9:E874)</f>
        <v>0.17919868863457322</v>
      </c>
    </row>
    <row r="875" spans="2:6" x14ac:dyDescent="0.2">
      <c r="B875" s="239">
        <v>1053</v>
      </c>
      <c r="C875" s="240">
        <v>2135.25</v>
      </c>
      <c r="D875" s="233">
        <f t="shared" si="33"/>
        <v>0.66949806949805746</v>
      </c>
      <c r="E875" s="234">
        <f t="shared" si="32"/>
        <v>5.3014006682275405E-4</v>
      </c>
      <c r="F875" s="234">
        <f>SUM($E$9:E875)</f>
        <v>0.17972882870139598</v>
      </c>
    </row>
    <row r="876" spans="2:6" x14ac:dyDescent="0.2">
      <c r="B876" s="239">
        <v>1793</v>
      </c>
      <c r="C876" s="240">
        <v>2150</v>
      </c>
      <c r="D876" s="233">
        <f t="shared" si="33"/>
        <v>0.67027027027025821</v>
      </c>
      <c r="E876" s="234">
        <f t="shared" si="32"/>
        <v>5.3380219818237741E-4</v>
      </c>
      <c r="F876" s="234">
        <f>SUM($E$9:E876)</f>
        <v>0.18026263089957836</v>
      </c>
    </row>
    <row r="877" spans="2:6" x14ac:dyDescent="0.2">
      <c r="B877" s="242">
        <v>305</v>
      </c>
      <c r="C877" s="243">
        <v>2200</v>
      </c>
      <c r="D877" s="233">
        <f t="shared" si="33"/>
        <v>0.67104247104245895</v>
      </c>
      <c r="E877" s="234">
        <f t="shared" si="32"/>
        <v>5.4621620279126986E-4</v>
      </c>
      <c r="F877" s="234">
        <f>SUM($E$9:E877)</f>
        <v>0.18080884710236964</v>
      </c>
    </row>
    <row r="878" spans="2:6" x14ac:dyDescent="0.2">
      <c r="B878" s="239">
        <v>1400</v>
      </c>
      <c r="C878" s="240">
        <v>2200</v>
      </c>
      <c r="D878" s="233">
        <f t="shared" si="33"/>
        <v>0.6718146718146597</v>
      </c>
      <c r="E878" s="234">
        <f t="shared" si="32"/>
        <v>5.4621620279126986E-4</v>
      </c>
      <c r="F878" s="234">
        <f>SUM($E$9:E878)</f>
        <v>0.18135506330516091</v>
      </c>
    </row>
    <row r="879" spans="2:6" x14ac:dyDescent="0.2">
      <c r="B879" s="242">
        <v>1702</v>
      </c>
      <c r="C879" s="243">
        <v>2200</v>
      </c>
      <c r="D879" s="233">
        <f t="shared" si="33"/>
        <v>0.67258687258686045</v>
      </c>
      <c r="E879" s="234">
        <f t="shared" si="32"/>
        <v>5.4621620279126986E-4</v>
      </c>
      <c r="F879" s="234">
        <f>SUM($E$9:E879)</f>
        <v>0.18190127950795218</v>
      </c>
    </row>
    <row r="880" spans="2:6" x14ac:dyDescent="0.2">
      <c r="B880" s="239">
        <v>2046</v>
      </c>
      <c r="C880" s="240">
        <v>2200</v>
      </c>
      <c r="D880" s="233">
        <f t="shared" si="33"/>
        <v>0.6733590733590612</v>
      </c>
      <c r="E880" s="234">
        <f t="shared" si="32"/>
        <v>5.4621620279126986E-4</v>
      </c>
      <c r="F880" s="234">
        <f>SUM($E$9:E880)</f>
        <v>0.18244749571074345</v>
      </c>
    </row>
    <row r="881" spans="2:6" x14ac:dyDescent="0.2">
      <c r="B881" s="242">
        <v>403</v>
      </c>
      <c r="C881" s="243">
        <v>2212.5</v>
      </c>
      <c r="D881" s="233">
        <f t="shared" si="33"/>
        <v>0.67413127413126195</v>
      </c>
      <c r="E881" s="234">
        <f t="shared" si="32"/>
        <v>5.4931970394349295E-4</v>
      </c>
      <c r="F881" s="234">
        <f>SUM($E$9:E881)</f>
        <v>0.18299681541468693</v>
      </c>
    </row>
    <row r="882" spans="2:6" x14ac:dyDescent="0.2">
      <c r="B882" s="242">
        <v>2012</v>
      </c>
      <c r="C882" s="243">
        <v>2250</v>
      </c>
      <c r="D882" s="233">
        <f t="shared" si="33"/>
        <v>0.6749034749034627</v>
      </c>
      <c r="E882" s="234">
        <f t="shared" si="32"/>
        <v>5.5863020740016232E-4</v>
      </c>
      <c r="F882" s="234">
        <f>SUM($E$9:E882)</f>
        <v>0.18355544562208709</v>
      </c>
    </row>
    <row r="883" spans="2:6" x14ac:dyDescent="0.2">
      <c r="B883" s="239">
        <v>1680</v>
      </c>
      <c r="C883" s="240">
        <v>2286</v>
      </c>
      <c r="D883" s="233">
        <f t="shared" si="33"/>
        <v>0.67567567567566345</v>
      </c>
      <c r="E883" s="234">
        <f t="shared" si="32"/>
        <v>5.6756829071856496E-4</v>
      </c>
      <c r="F883" s="234">
        <f>SUM($E$9:E883)</f>
        <v>0.18412301391280567</v>
      </c>
    </row>
    <row r="884" spans="2:6" x14ac:dyDescent="0.2">
      <c r="B884" s="239">
        <v>904</v>
      </c>
      <c r="C884" s="240">
        <v>2295.8333333333339</v>
      </c>
      <c r="D884" s="233">
        <f t="shared" si="33"/>
        <v>0.67644787644786419</v>
      </c>
      <c r="E884" s="234">
        <f t="shared" si="32"/>
        <v>5.7000971162498063E-4</v>
      </c>
      <c r="F884" s="234">
        <f>SUM($E$9:E884)</f>
        <v>0.18469302362443066</v>
      </c>
    </row>
    <row r="885" spans="2:6" x14ac:dyDescent="0.2">
      <c r="B885" s="239">
        <v>2026</v>
      </c>
      <c r="C885" s="240">
        <v>2300</v>
      </c>
      <c r="D885" s="233">
        <f t="shared" si="33"/>
        <v>0.67722007722006494</v>
      </c>
      <c r="E885" s="234">
        <f t="shared" si="32"/>
        <v>5.7104421200905489E-4</v>
      </c>
      <c r="F885" s="234">
        <f>SUM($E$9:E885)</f>
        <v>0.1852640678364397</v>
      </c>
    </row>
    <row r="886" spans="2:6" x14ac:dyDescent="0.2">
      <c r="B886" s="239">
        <v>2278</v>
      </c>
      <c r="C886" s="240">
        <v>2300</v>
      </c>
      <c r="D886" s="233">
        <f t="shared" si="33"/>
        <v>0.67799227799226569</v>
      </c>
      <c r="E886" s="234">
        <f t="shared" si="32"/>
        <v>5.7104421200905489E-4</v>
      </c>
      <c r="F886" s="234">
        <f>SUM($E$9:E886)</f>
        <v>0.18583511204844874</v>
      </c>
    </row>
    <row r="887" spans="2:6" x14ac:dyDescent="0.2">
      <c r="B887" s="239">
        <v>1280</v>
      </c>
      <c r="C887" s="240">
        <v>2310</v>
      </c>
      <c r="D887" s="233">
        <f t="shared" si="33"/>
        <v>0.67876447876446644</v>
      </c>
      <c r="E887" s="234">
        <f t="shared" si="32"/>
        <v>5.7352701293083338E-4</v>
      </c>
      <c r="F887" s="234">
        <f>SUM($E$9:E887)</f>
        <v>0.18640863906137958</v>
      </c>
    </row>
    <row r="888" spans="2:6" x14ac:dyDescent="0.2">
      <c r="B888" s="242">
        <v>906</v>
      </c>
      <c r="C888" s="243">
        <v>2320</v>
      </c>
      <c r="D888" s="233">
        <f t="shared" si="33"/>
        <v>0.67953667953666719</v>
      </c>
      <c r="E888" s="234">
        <f t="shared" si="32"/>
        <v>5.7600981385261187E-4</v>
      </c>
      <c r="F888" s="234">
        <f>SUM($E$9:E888)</f>
        <v>0.1869846488752322</v>
      </c>
    </row>
    <row r="889" spans="2:6" x14ac:dyDescent="0.2">
      <c r="B889" s="242">
        <v>2144</v>
      </c>
      <c r="C889" s="243">
        <v>2333.3333333333339</v>
      </c>
      <c r="D889" s="233">
        <f t="shared" si="33"/>
        <v>0.68030888030886794</v>
      </c>
      <c r="E889" s="234">
        <f t="shared" si="32"/>
        <v>5.7932021508165E-4</v>
      </c>
      <c r="F889" s="234">
        <f>SUM($E$9:E889)</f>
        <v>0.18756396909031384</v>
      </c>
    </row>
    <row r="890" spans="2:6" x14ac:dyDescent="0.2">
      <c r="B890" s="239">
        <v>1488</v>
      </c>
      <c r="C890" s="240">
        <v>2345.4666666666672</v>
      </c>
      <c r="D890" s="233">
        <f t="shared" si="33"/>
        <v>0.68108108108106868</v>
      </c>
      <c r="E890" s="234">
        <f t="shared" si="32"/>
        <v>5.8233268020007451E-4</v>
      </c>
      <c r="F890" s="234">
        <f>SUM($E$9:E890)</f>
        <v>0.18814630177051392</v>
      </c>
    </row>
    <row r="891" spans="2:6" x14ac:dyDescent="0.2">
      <c r="B891" s="239">
        <v>1572</v>
      </c>
      <c r="C891" s="240">
        <v>2398.75</v>
      </c>
      <c r="D891" s="233">
        <f t="shared" si="33"/>
        <v>0.68185328185326943</v>
      </c>
      <c r="E891" s="234">
        <f t="shared" si="32"/>
        <v>5.955618711116175E-4</v>
      </c>
      <c r="F891" s="234">
        <f>SUM($E$9:E891)</f>
        <v>0.18874186364162554</v>
      </c>
    </row>
    <row r="892" spans="2:6" x14ac:dyDescent="0.2">
      <c r="B892" s="242">
        <v>1448</v>
      </c>
      <c r="C892" s="243">
        <v>2400</v>
      </c>
      <c r="D892" s="233">
        <f t="shared" si="33"/>
        <v>0.68262548262547018</v>
      </c>
      <c r="E892" s="234">
        <f t="shared" si="32"/>
        <v>5.958722212268398E-4</v>
      </c>
      <c r="F892" s="234">
        <f>SUM($E$9:E892)</f>
        <v>0.18933773586285238</v>
      </c>
    </row>
    <row r="893" spans="2:6" x14ac:dyDescent="0.2">
      <c r="B893" s="239">
        <v>1546</v>
      </c>
      <c r="C893" s="240">
        <v>2400</v>
      </c>
      <c r="D893" s="233">
        <f t="shared" si="33"/>
        <v>0.68339768339767093</v>
      </c>
      <c r="E893" s="234">
        <f t="shared" si="32"/>
        <v>5.958722212268398E-4</v>
      </c>
      <c r="F893" s="234">
        <f>SUM($E$9:E893)</f>
        <v>0.18993360808407922</v>
      </c>
    </row>
    <row r="894" spans="2:6" x14ac:dyDescent="0.2">
      <c r="B894" s="242">
        <v>2053</v>
      </c>
      <c r="C894" s="243">
        <v>2400</v>
      </c>
      <c r="D894" s="233">
        <f t="shared" si="33"/>
        <v>0.68416988416987168</v>
      </c>
      <c r="E894" s="234">
        <f t="shared" si="32"/>
        <v>5.958722212268398E-4</v>
      </c>
      <c r="F894" s="234">
        <f>SUM($E$9:E894)</f>
        <v>0.19052948030530606</v>
      </c>
    </row>
    <row r="895" spans="2:6" x14ac:dyDescent="0.2">
      <c r="B895" s="242">
        <v>1430</v>
      </c>
      <c r="C895" s="243">
        <v>2432</v>
      </c>
      <c r="D895" s="233">
        <f t="shared" si="33"/>
        <v>0.68494208494207243</v>
      </c>
      <c r="E895" s="234">
        <f t="shared" si="32"/>
        <v>6.03817184176531E-4</v>
      </c>
      <c r="F895" s="234">
        <f>SUM($E$9:E895)</f>
        <v>0.1911332974894826</v>
      </c>
    </row>
    <row r="896" spans="2:6" x14ac:dyDescent="0.2">
      <c r="B896" s="239">
        <v>1938</v>
      </c>
      <c r="C896" s="240">
        <v>2450</v>
      </c>
      <c r="D896" s="233">
        <f t="shared" si="33"/>
        <v>0.68571428571427318</v>
      </c>
      <c r="E896" s="234">
        <f t="shared" si="32"/>
        <v>6.0828622583573237E-4</v>
      </c>
      <c r="F896" s="234">
        <f>SUM($E$9:E896)</f>
        <v>0.19174158371531833</v>
      </c>
    </row>
    <row r="897" spans="2:6" x14ac:dyDescent="0.2">
      <c r="B897" s="239">
        <v>2103</v>
      </c>
      <c r="C897" s="240">
        <v>2450</v>
      </c>
      <c r="D897" s="233">
        <f t="shared" si="33"/>
        <v>0.68648648648647392</v>
      </c>
      <c r="E897" s="234">
        <f t="shared" si="32"/>
        <v>6.0828622583573237E-4</v>
      </c>
      <c r="F897" s="234">
        <f>SUM($E$9:E897)</f>
        <v>0.19234986994115405</v>
      </c>
    </row>
    <row r="898" spans="2:6" x14ac:dyDescent="0.2">
      <c r="B898" s="242">
        <v>1320</v>
      </c>
      <c r="C898" s="243">
        <v>2457</v>
      </c>
      <c r="D898" s="233">
        <f t="shared" si="33"/>
        <v>0.68725868725867467</v>
      </c>
      <c r="E898" s="234">
        <f t="shared" si="32"/>
        <v>6.1002418648097728E-4</v>
      </c>
      <c r="F898" s="234">
        <f>SUM($E$9:E898)</f>
        <v>0.19295989412763503</v>
      </c>
    </row>
    <row r="899" spans="2:6" x14ac:dyDescent="0.2">
      <c r="B899" s="242">
        <v>556</v>
      </c>
      <c r="C899" s="243">
        <v>2500</v>
      </c>
      <c r="D899" s="233">
        <f t="shared" si="33"/>
        <v>0.68803088803087542</v>
      </c>
      <c r="E899" s="234">
        <f t="shared" si="32"/>
        <v>6.2070023044462483E-4</v>
      </c>
      <c r="F899" s="234">
        <f>SUM($E$9:E899)</f>
        <v>0.19358059435807967</v>
      </c>
    </row>
    <row r="900" spans="2:6" x14ac:dyDescent="0.2">
      <c r="B900" s="242">
        <v>1903</v>
      </c>
      <c r="C900" s="243">
        <v>2500</v>
      </c>
      <c r="D900" s="233">
        <f t="shared" si="33"/>
        <v>0.68880308880307617</v>
      </c>
      <c r="E900" s="234">
        <f t="shared" si="32"/>
        <v>6.2070023044462483E-4</v>
      </c>
      <c r="F900" s="234">
        <f>SUM($E$9:E900)</f>
        <v>0.19420129458852431</v>
      </c>
    </row>
    <row r="901" spans="2:6" x14ac:dyDescent="0.2">
      <c r="B901" s="242">
        <v>2119</v>
      </c>
      <c r="C901" s="243">
        <v>2500</v>
      </c>
      <c r="D901" s="233">
        <f t="shared" si="33"/>
        <v>0.68957528957527692</v>
      </c>
      <c r="E901" s="234">
        <f t="shared" si="32"/>
        <v>6.2070023044462483E-4</v>
      </c>
      <c r="F901" s="234">
        <f>SUM($E$9:E901)</f>
        <v>0.19482199481896895</v>
      </c>
    </row>
    <row r="902" spans="2:6" x14ac:dyDescent="0.2">
      <c r="B902" s="242">
        <v>2241</v>
      </c>
      <c r="C902" s="243">
        <v>2500</v>
      </c>
      <c r="D902" s="233">
        <f t="shared" si="33"/>
        <v>0.69034749034747767</v>
      </c>
      <c r="E902" s="234">
        <f t="shared" si="32"/>
        <v>6.2070023044462483E-4</v>
      </c>
      <c r="F902" s="234">
        <f>SUM($E$9:E902)</f>
        <v>0.19544269504941358</v>
      </c>
    </row>
    <row r="903" spans="2:6" x14ac:dyDescent="0.2">
      <c r="B903" s="239">
        <v>2088</v>
      </c>
      <c r="C903" s="240">
        <v>2520</v>
      </c>
      <c r="D903" s="233">
        <f t="shared" si="33"/>
        <v>0.69111969111967841</v>
      </c>
      <c r="E903" s="234">
        <f t="shared" si="32"/>
        <v>6.2566583228818181E-4</v>
      </c>
      <c r="F903" s="234">
        <f>SUM($E$9:E903)</f>
        <v>0.19606836088170176</v>
      </c>
    </row>
    <row r="904" spans="2:6" x14ac:dyDescent="0.2">
      <c r="B904" s="239">
        <v>376</v>
      </c>
      <c r="C904" s="240">
        <v>2544</v>
      </c>
      <c r="D904" s="233">
        <f t="shared" si="33"/>
        <v>0.69189189189187916</v>
      </c>
      <c r="E904" s="234">
        <f t="shared" si="32"/>
        <v>6.3162455450045023E-4</v>
      </c>
      <c r="F904" s="234">
        <f>SUM($E$9:E904)</f>
        <v>0.19669998543620221</v>
      </c>
    </row>
    <row r="905" spans="2:6" x14ac:dyDescent="0.2">
      <c r="B905" s="239">
        <v>379</v>
      </c>
      <c r="C905" s="240">
        <v>2544</v>
      </c>
      <c r="D905" s="233">
        <f t="shared" si="33"/>
        <v>0.69266409266407991</v>
      </c>
      <c r="E905" s="234">
        <f t="shared" si="32"/>
        <v>6.3162455450045023E-4</v>
      </c>
      <c r="F905" s="234">
        <f>SUM($E$9:E905)</f>
        <v>0.19733160999070265</v>
      </c>
    </row>
    <row r="906" spans="2:6" x14ac:dyDescent="0.2">
      <c r="B906" s="242">
        <v>2045</v>
      </c>
      <c r="C906" s="243">
        <v>2640</v>
      </c>
      <c r="D906" s="233">
        <f t="shared" si="33"/>
        <v>0.69343629343628066</v>
      </c>
      <c r="E906" s="234">
        <f t="shared" ref="E906:E969" si="34">C906/SUM(C:C)</f>
        <v>6.5545944334952381E-4</v>
      </c>
      <c r="F906" s="234">
        <f>SUM($E$9:E906)</f>
        <v>0.19798706943405217</v>
      </c>
    </row>
    <row r="907" spans="2:6" x14ac:dyDescent="0.2">
      <c r="B907" s="242">
        <v>1625</v>
      </c>
      <c r="C907" s="243">
        <v>2651.25</v>
      </c>
      <c r="D907" s="233">
        <f t="shared" ref="D907:D970" si="35">D906+1/COUNT(C:C)</f>
        <v>0.69420849420848141</v>
      </c>
      <c r="E907" s="234">
        <f t="shared" si="34"/>
        <v>6.582525943865246E-4</v>
      </c>
      <c r="F907" s="234">
        <f>SUM($E$9:E907)</f>
        <v>0.19864532202843871</v>
      </c>
    </row>
    <row r="908" spans="2:6" x14ac:dyDescent="0.2">
      <c r="B908" s="239">
        <v>1927</v>
      </c>
      <c r="C908" s="240">
        <v>2688</v>
      </c>
      <c r="D908" s="233">
        <f t="shared" si="35"/>
        <v>0.69498069498068216</v>
      </c>
      <c r="E908" s="234">
        <f t="shared" si="34"/>
        <v>6.6737688777406066E-4</v>
      </c>
      <c r="F908" s="234">
        <f>SUM($E$9:E908)</f>
        <v>0.19931269891621278</v>
      </c>
    </row>
    <row r="909" spans="2:6" x14ac:dyDescent="0.2">
      <c r="B909" s="239">
        <v>2048</v>
      </c>
      <c r="C909" s="240">
        <v>2707.916666666667</v>
      </c>
      <c r="D909" s="233">
        <f t="shared" si="35"/>
        <v>0.69575289575288291</v>
      </c>
      <c r="E909" s="234">
        <f t="shared" si="34"/>
        <v>6.7232179960993624E-4</v>
      </c>
      <c r="F909" s="234">
        <f>SUM($E$9:E909)</f>
        <v>0.19998502071582272</v>
      </c>
    </row>
    <row r="910" spans="2:6" x14ac:dyDescent="0.2">
      <c r="B910" s="242">
        <v>1432</v>
      </c>
      <c r="C910" s="243">
        <v>2727</v>
      </c>
      <c r="D910" s="233">
        <f t="shared" si="35"/>
        <v>0.69652509652508365</v>
      </c>
      <c r="E910" s="234">
        <f t="shared" si="34"/>
        <v>6.7705981136899677E-4</v>
      </c>
      <c r="F910" s="234">
        <f>SUM($E$9:E910)</f>
        <v>0.20066208052719173</v>
      </c>
    </row>
    <row r="911" spans="2:6" x14ac:dyDescent="0.2">
      <c r="B911" s="239">
        <v>572</v>
      </c>
      <c r="C911" s="240">
        <v>2800</v>
      </c>
      <c r="D911" s="233">
        <f t="shared" si="35"/>
        <v>0.6972972972972844</v>
      </c>
      <c r="E911" s="234">
        <f t="shared" si="34"/>
        <v>6.9518425809797979E-4</v>
      </c>
      <c r="F911" s="234">
        <f>SUM($E$9:E911)</f>
        <v>0.2013572647852897</v>
      </c>
    </row>
    <row r="912" spans="2:6" x14ac:dyDescent="0.2">
      <c r="B912" s="242">
        <v>2223</v>
      </c>
      <c r="C912" s="243">
        <v>2800</v>
      </c>
      <c r="D912" s="233">
        <f t="shared" si="35"/>
        <v>0.69806949806948515</v>
      </c>
      <c r="E912" s="234">
        <f t="shared" si="34"/>
        <v>6.9518425809797979E-4</v>
      </c>
      <c r="F912" s="234">
        <f>SUM($E$9:E912)</f>
        <v>0.20205244904338768</v>
      </c>
    </row>
    <row r="913" spans="2:6" x14ac:dyDescent="0.2">
      <c r="B913" s="242">
        <v>1705</v>
      </c>
      <c r="C913" s="243">
        <v>2850</v>
      </c>
      <c r="D913" s="233">
        <f t="shared" si="35"/>
        <v>0.6988416988416859</v>
      </c>
      <c r="E913" s="234">
        <f t="shared" si="34"/>
        <v>7.0759826270687235E-4</v>
      </c>
      <c r="F913" s="234">
        <f>SUM($E$9:E913)</f>
        <v>0.20276004730609454</v>
      </c>
    </row>
    <row r="914" spans="2:6" x14ac:dyDescent="0.2">
      <c r="B914" s="239">
        <v>1474</v>
      </c>
      <c r="C914" s="240">
        <v>2860</v>
      </c>
      <c r="D914" s="233">
        <f t="shared" si="35"/>
        <v>0.69961389961388665</v>
      </c>
      <c r="E914" s="234">
        <f t="shared" si="34"/>
        <v>7.1008106362865084E-4</v>
      </c>
      <c r="F914" s="234">
        <f>SUM($E$9:E914)</f>
        <v>0.2034701283697232</v>
      </c>
    </row>
    <row r="915" spans="2:6" x14ac:dyDescent="0.2">
      <c r="B915" s="239">
        <v>1369</v>
      </c>
      <c r="C915" s="240">
        <v>2872</v>
      </c>
      <c r="D915" s="233">
        <f t="shared" si="35"/>
        <v>0.7003861003860874</v>
      </c>
      <c r="E915" s="234">
        <f t="shared" si="34"/>
        <v>7.1306042473478506E-4</v>
      </c>
      <c r="F915" s="234">
        <f>SUM($E$9:E915)</f>
        <v>0.20418318879445799</v>
      </c>
    </row>
    <row r="916" spans="2:6" x14ac:dyDescent="0.2">
      <c r="B916" s="239">
        <v>1725</v>
      </c>
      <c r="C916" s="240">
        <v>2872</v>
      </c>
      <c r="D916" s="233">
        <f t="shared" si="35"/>
        <v>0.70115830115828814</v>
      </c>
      <c r="E916" s="234">
        <f t="shared" si="34"/>
        <v>7.1306042473478506E-4</v>
      </c>
      <c r="F916" s="234">
        <f>SUM($E$9:E916)</f>
        <v>0.20489624921919278</v>
      </c>
    </row>
    <row r="917" spans="2:6" x14ac:dyDescent="0.2">
      <c r="B917" s="242">
        <v>2002</v>
      </c>
      <c r="C917" s="243">
        <v>2940</v>
      </c>
      <c r="D917" s="233">
        <f t="shared" si="35"/>
        <v>0.70193050193048889</v>
      </c>
      <c r="E917" s="234">
        <f t="shared" si="34"/>
        <v>7.2994347100287878E-4</v>
      </c>
      <c r="F917" s="234">
        <f>SUM($E$9:E917)</f>
        <v>0.20562619269019566</v>
      </c>
    </row>
    <row r="918" spans="2:6" x14ac:dyDescent="0.2">
      <c r="B918" s="239">
        <v>2165</v>
      </c>
      <c r="C918" s="240">
        <v>2940</v>
      </c>
      <c r="D918" s="233">
        <f t="shared" si="35"/>
        <v>0.70270270270268964</v>
      </c>
      <c r="E918" s="234">
        <f t="shared" si="34"/>
        <v>7.2994347100287878E-4</v>
      </c>
      <c r="F918" s="234">
        <f>SUM($E$9:E918)</f>
        <v>0.20635613616119855</v>
      </c>
    </row>
    <row r="919" spans="2:6" x14ac:dyDescent="0.2">
      <c r="B919" s="239">
        <v>9</v>
      </c>
      <c r="C919" s="240">
        <v>3000</v>
      </c>
      <c r="D919" s="233">
        <f t="shared" si="35"/>
        <v>0.70347490347489039</v>
      </c>
      <c r="E919" s="234">
        <f t="shared" si="34"/>
        <v>7.4484027653354983E-4</v>
      </c>
      <c r="F919" s="234">
        <f>SUM($E$9:E919)</f>
        <v>0.20710097643773209</v>
      </c>
    </row>
    <row r="920" spans="2:6" x14ac:dyDescent="0.2">
      <c r="B920" s="242">
        <v>26</v>
      </c>
      <c r="C920" s="243">
        <v>3000</v>
      </c>
      <c r="D920" s="233">
        <f t="shared" si="35"/>
        <v>0.70424710424709114</v>
      </c>
      <c r="E920" s="234">
        <f t="shared" si="34"/>
        <v>7.4484027653354983E-4</v>
      </c>
      <c r="F920" s="234">
        <f>SUM($E$9:E920)</f>
        <v>0.20784581671426564</v>
      </c>
    </row>
    <row r="921" spans="2:6" x14ac:dyDescent="0.2">
      <c r="B921" s="239">
        <v>147</v>
      </c>
      <c r="C921" s="240">
        <v>3000</v>
      </c>
      <c r="D921" s="233">
        <f t="shared" si="35"/>
        <v>0.70501930501929189</v>
      </c>
      <c r="E921" s="234">
        <f t="shared" si="34"/>
        <v>7.4484027653354983E-4</v>
      </c>
      <c r="F921" s="234">
        <f>SUM($E$9:E921)</f>
        <v>0.20859065699079918</v>
      </c>
    </row>
    <row r="922" spans="2:6" x14ac:dyDescent="0.2">
      <c r="B922" s="239">
        <v>234</v>
      </c>
      <c r="C922" s="240">
        <v>3000</v>
      </c>
      <c r="D922" s="233">
        <f t="shared" si="35"/>
        <v>0.70579150579149263</v>
      </c>
      <c r="E922" s="234">
        <f t="shared" si="34"/>
        <v>7.4484027653354983E-4</v>
      </c>
      <c r="F922" s="234">
        <f>SUM($E$9:E922)</f>
        <v>0.20933549726733272</v>
      </c>
    </row>
    <row r="923" spans="2:6" x14ac:dyDescent="0.2">
      <c r="B923" s="242">
        <v>259</v>
      </c>
      <c r="C923" s="243">
        <v>3000</v>
      </c>
      <c r="D923" s="233">
        <f t="shared" si="35"/>
        <v>0.70656370656369338</v>
      </c>
      <c r="E923" s="234">
        <f t="shared" si="34"/>
        <v>7.4484027653354983E-4</v>
      </c>
      <c r="F923" s="234">
        <f>SUM($E$9:E923)</f>
        <v>0.21008033754386626</v>
      </c>
    </row>
    <row r="924" spans="2:6" x14ac:dyDescent="0.2">
      <c r="B924" s="239">
        <v>352</v>
      </c>
      <c r="C924" s="240">
        <v>3000</v>
      </c>
      <c r="D924" s="233">
        <f t="shared" si="35"/>
        <v>0.70733590733589413</v>
      </c>
      <c r="E924" s="234">
        <f t="shared" si="34"/>
        <v>7.4484027653354983E-4</v>
      </c>
      <c r="F924" s="234">
        <f>SUM($E$9:E924)</f>
        <v>0.21082517782039981</v>
      </c>
    </row>
    <row r="925" spans="2:6" x14ac:dyDescent="0.2">
      <c r="B925" s="239">
        <v>410</v>
      </c>
      <c r="C925" s="240">
        <v>3000</v>
      </c>
      <c r="D925" s="233">
        <f t="shared" si="35"/>
        <v>0.70810810810809488</v>
      </c>
      <c r="E925" s="234">
        <f t="shared" si="34"/>
        <v>7.4484027653354983E-4</v>
      </c>
      <c r="F925" s="234">
        <f>SUM($E$9:E925)</f>
        <v>0.21157001809693335</v>
      </c>
    </row>
    <row r="926" spans="2:6" x14ac:dyDescent="0.2">
      <c r="B926" s="239">
        <v>567</v>
      </c>
      <c r="C926" s="240">
        <v>3000</v>
      </c>
      <c r="D926" s="233">
        <f t="shared" si="35"/>
        <v>0.70888030888029563</v>
      </c>
      <c r="E926" s="234">
        <f t="shared" si="34"/>
        <v>7.4484027653354983E-4</v>
      </c>
      <c r="F926" s="234">
        <f>SUM($E$9:E926)</f>
        <v>0.21231485837346689</v>
      </c>
    </row>
    <row r="927" spans="2:6" x14ac:dyDescent="0.2">
      <c r="B927" s="239">
        <v>688</v>
      </c>
      <c r="C927" s="240">
        <v>3000</v>
      </c>
      <c r="D927" s="233">
        <f t="shared" si="35"/>
        <v>0.70965250965249638</v>
      </c>
      <c r="E927" s="234">
        <f t="shared" si="34"/>
        <v>7.4484027653354983E-4</v>
      </c>
      <c r="F927" s="234">
        <f>SUM($E$9:E927)</f>
        <v>0.21305969865000043</v>
      </c>
    </row>
    <row r="928" spans="2:6" x14ac:dyDescent="0.2">
      <c r="B928" s="242">
        <v>755</v>
      </c>
      <c r="C928" s="243">
        <v>3000</v>
      </c>
      <c r="D928" s="233">
        <f t="shared" si="35"/>
        <v>0.71042471042469713</v>
      </c>
      <c r="E928" s="234">
        <f t="shared" si="34"/>
        <v>7.4484027653354983E-4</v>
      </c>
      <c r="F928" s="234">
        <f>SUM($E$9:E928)</f>
        <v>0.21380453892653398</v>
      </c>
    </row>
    <row r="929" spans="2:6" x14ac:dyDescent="0.2">
      <c r="B929" s="239">
        <v>864</v>
      </c>
      <c r="C929" s="240">
        <v>3000</v>
      </c>
      <c r="D929" s="233">
        <f t="shared" si="35"/>
        <v>0.71119691119689787</v>
      </c>
      <c r="E929" s="234">
        <f t="shared" si="34"/>
        <v>7.4484027653354983E-4</v>
      </c>
      <c r="F929" s="234">
        <f>SUM($E$9:E929)</f>
        <v>0.21454937920306752</v>
      </c>
    </row>
    <row r="930" spans="2:6" x14ac:dyDescent="0.2">
      <c r="B930" s="239">
        <v>875</v>
      </c>
      <c r="C930" s="240">
        <v>3000</v>
      </c>
      <c r="D930" s="233">
        <f t="shared" si="35"/>
        <v>0.71196911196909862</v>
      </c>
      <c r="E930" s="234">
        <f t="shared" si="34"/>
        <v>7.4484027653354983E-4</v>
      </c>
      <c r="F930" s="234">
        <f>SUM($E$9:E930)</f>
        <v>0.21529421947960106</v>
      </c>
    </row>
    <row r="931" spans="2:6" x14ac:dyDescent="0.2">
      <c r="B931" s="239">
        <v>914</v>
      </c>
      <c r="C931" s="240">
        <v>3000</v>
      </c>
      <c r="D931" s="233">
        <f t="shared" si="35"/>
        <v>0.71274131274129937</v>
      </c>
      <c r="E931" s="234">
        <f t="shared" si="34"/>
        <v>7.4484027653354983E-4</v>
      </c>
      <c r="F931" s="234">
        <f>SUM($E$9:E931)</f>
        <v>0.2160390597561346</v>
      </c>
    </row>
    <row r="932" spans="2:6" x14ac:dyDescent="0.2">
      <c r="B932" s="239">
        <v>963</v>
      </c>
      <c r="C932" s="240">
        <v>3000</v>
      </c>
      <c r="D932" s="233">
        <f t="shared" si="35"/>
        <v>0.71351351351350012</v>
      </c>
      <c r="E932" s="234">
        <f t="shared" si="34"/>
        <v>7.4484027653354983E-4</v>
      </c>
      <c r="F932" s="234">
        <f>SUM($E$9:E932)</f>
        <v>0.21678390003266815</v>
      </c>
    </row>
    <row r="933" spans="2:6" x14ac:dyDescent="0.2">
      <c r="B933" s="242">
        <v>1114</v>
      </c>
      <c r="C933" s="243">
        <v>3000</v>
      </c>
      <c r="D933" s="233">
        <f t="shared" si="35"/>
        <v>0.71428571428570087</v>
      </c>
      <c r="E933" s="234">
        <f t="shared" si="34"/>
        <v>7.4484027653354983E-4</v>
      </c>
      <c r="F933" s="234">
        <f>SUM($E$9:E933)</f>
        <v>0.21752874030920169</v>
      </c>
    </row>
    <row r="934" spans="2:6" x14ac:dyDescent="0.2">
      <c r="B934" s="242">
        <v>1150</v>
      </c>
      <c r="C934" s="243">
        <v>3000</v>
      </c>
      <c r="D934" s="233">
        <f t="shared" si="35"/>
        <v>0.71505791505790162</v>
      </c>
      <c r="E934" s="234">
        <f t="shared" si="34"/>
        <v>7.4484027653354983E-4</v>
      </c>
      <c r="F934" s="234">
        <f>SUM($E$9:E934)</f>
        <v>0.21827358058573523</v>
      </c>
    </row>
    <row r="935" spans="2:6" x14ac:dyDescent="0.2">
      <c r="B935" s="239">
        <v>1175</v>
      </c>
      <c r="C935" s="240">
        <v>3000</v>
      </c>
      <c r="D935" s="233">
        <f t="shared" si="35"/>
        <v>0.71583011583010236</v>
      </c>
      <c r="E935" s="234">
        <f t="shared" si="34"/>
        <v>7.4484027653354983E-4</v>
      </c>
      <c r="F935" s="234">
        <f>SUM($E$9:E935)</f>
        <v>0.21901842086226878</v>
      </c>
    </row>
    <row r="936" spans="2:6" x14ac:dyDescent="0.2">
      <c r="B936" s="239">
        <v>1217</v>
      </c>
      <c r="C936" s="240">
        <v>3000</v>
      </c>
      <c r="D936" s="233">
        <f t="shared" si="35"/>
        <v>0.71660231660230311</v>
      </c>
      <c r="E936" s="234">
        <f t="shared" si="34"/>
        <v>7.4484027653354983E-4</v>
      </c>
      <c r="F936" s="234">
        <f>SUM($E$9:E936)</f>
        <v>0.21976326113880232</v>
      </c>
    </row>
    <row r="937" spans="2:6" x14ac:dyDescent="0.2">
      <c r="B937" s="239">
        <v>1460</v>
      </c>
      <c r="C937" s="240">
        <v>3000</v>
      </c>
      <c r="D937" s="233">
        <f t="shared" si="35"/>
        <v>0.71737451737450386</v>
      </c>
      <c r="E937" s="234">
        <f t="shared" si="34"/>
        <v>7.4484027653354983E-4</v>
      </c>
      <c r="F937" s="234">
        <f>SUM($E$9:E937)</f>
        <v>0.22050810141533586</v>
      </c>
    </row>
    <row r="938" spans="2:6" x14ac:dyDescent="0.2">
      <c r="B938" s="242">
        <v>1469</v>
      </c>
      <c r="C938" s="243">
        <v>3000</v>
      </c>
      <c r="D938" s="233">
        <f t="shared" si="35"/>
        <v>0.71814671814670461</v>
      </c>
      <c r="E938" s="234">
        <f t="shared" si="34"/>
        <v>7.4484027653354983E-4</v>
      </c>
      <c r="F938" s="234">
        <f>SUM($E$9:E938)</f>
        <v>0.2212529416918694</v>
      </c>
    </row>
    <row r="939" spans="2:6" x14ac:dyDescent="0.2">
      <c r="B939" s="239">
        <v>1542</v>
      </c>
      <c r="C939" s="240">
        <v>3000</v>
      </c>
      <c r="D939" s="233">
        <f t="shared" si="35"/>
        <v>0.71891891891890536</v>
      </c>
      <c r="E939" s="234">
        <f t="shared" si="34"/>
        <v>7.4484027653354983E-4</v>
      </c>
      <c r="F939" s="234">
        <f>SUM($E$9:E939)</f>
        <v>0.22199778196840295</v>
      </c>
    </row>
    <row r="940" spans="2:6" x14ac:dyDescent="0.2">
      <c r="B940" s="239">
        <v>1648</v>
      </c>
      <c r="C940" s="240">
        <v>3000</v>
      </c>
      <c r="D940" s="233">
        <f t="shared" si="35"/>
        <v>0.71969111969110611</v>
      </c>
      <c r="E940" s="234">
        <f t="shared" si="34"/>
        <v>7.4484027653354983E-4</v>
      </c>
      <c r="F940" s="234">
        <f>SUM($E$9:E940)</f>
        <v>0.22274262224493649</v>
      </c>
    </row>
    <row r="941" spans="2:6" x14ac:dyDescent="0.2">
      <c r="B941" s="242">
        <v>1937</v>
      </c>
      <c r="C941" s="243">
        <v>3000</v>
      </c>
      <c r="D941" s="233">
        <f t="shared" si="35"/>
        <v>0.72046332046330686</v>
      </c>
      <c r="E941" s="234">
        <f t="shared" si="34"/>
        <v>7.4484027653354983E-4</v>
      </c>
      <c r="F941" s="234">
        <f>SUM($E$9:E941)</f>
        <v>0.22348746252147003</v>
      </c>
    </row>
    <row r="942" spans="2:6" x14ac:dyDescent="0.2">
      <c r="B942" s="242">
        <v>2287</v>
      </c>
      <c r="C942" s="243">
        <v>3000</v>
      </c>
      <c r="D942" s="233">
        <f t="shared" si="35"/>
        <v>0.7212355212355076</v>
      </c>
      <c r="E942" s="234">
        <f t="shared" si="34"/>
        <v>7.4484027653354983E-4</v>
      </c>
      <c r="F942" s="234">
        <f>SUM($E$9:E942)</f>
        <v>0.22423230279800357</v>
      </c>
    </row>
    <row r="943" spans="2:6" x14ac:dyDescent="0.2">
      <c r="B943" s="239">
        <v>1078</v>
      </c>
      <c r="C943" s="240">
        <v>3012.75</v>
      </c>
      <c r="D943" s="233">
        <f t="shared" si="35"/>
        <v>0.72200772200770835</v>
      </c>
      <c r="E943" s="234">
        <f t="shared" si="34"/>
        <v>7.4800584770881736E-4</v>
      </c>
      <c r="F943" s="234">
        <f>SUM($E$9:E943)</f>
        <v>0.22498030864571239</v>
      </c>
    </row>
    <row r="944" spans="2:6" x14ac:dyDescent="0.2">
      <c r="B944" s="239">
        <v>1368</v>
      </c>
      <c r="C944" s="240">
        <v>3030</v>
      </c>
      <c r="D944" s="233">
        <f t="shared" si="35"/>
        <v>0.7227799227799091</v>
      </c>
      <c r="E944" s="234">
        <f t="shared" si="34"/>
        <v>7.5228867929888531E-4</v>
      </c>
      <c r="F944" s="234">
        <f>SUM($E$9:E944)</f>
        <v>0.22573259732501127</v>
      </c>
    </row>
    <row r="945" spans="2:6" x14ac:dyDescent="0.2">
      <c r="B945" s="242">
        <v>2004</v>
      </c>
      <c r="C945" s="243">
        <v>3104</v>
      </c>
      <c r="D945" s="233">
        <f t="shared" si="35"/>
        <v>0.72355212355210985</v>
      </c>
      <c r="E945" s="234">
        <f t="shared" si="34"/>
        <v>7.7066140612004619E-4</v>
      </c>
      <c r="F945" s="234">
        <f>SUM($E$9:E945)</f>
        <v>0.22650325873113131</v>
      </c>
    </row>
    <row r="946" spans="2:6" x14ac:dyDescent="0.2">
      <c r="B946" s="242">
        <v>1510</v>
      </c>
      <c r="C946" s="243">
        <v>3190</v>
      </c>
      <c r="D946" s="233">
        <f t="shared" si="35"/>
        <v>0.7243243243243106</v>
      </c>
      <c r="E946" s="234">
        <f t="shared" si="34"/>
        <v>7.9201349404734128E-4</v>
      </c>
      <c r="F946" s="234">
        <f>SUM($E$9:E946)</f>
        <v>0.22729527222517865</v>
      </c>
    </row>
    <row r="947" spans="2:6" x14ac:dyDescent="0.2">
      <c r="B947" s="242">
        <v>1002</v>
      </c>
      <c r="C947" s="243">
        <v>3203.2</v>
      </c>
      <c r="D947" s="233">
        <f t="shared" si="35"/>
        <v>0.72509652509651135</v>
      </c>
      <c r="E947" s="234">
        <f t="shared" si="34"/>
        <v>7.952907912640889E-4</v>
      </c>
      <c r="F947" s="234">
        <f>SUM($E$9:E947)</f>
        <v>0.22809056301644273</v>
      </c>
    </row>
    <row r="948" spans="2:6" x14ac:dyDescent="0.2">
      <c r="B948" s="239">
        <v>977</v>
      </c>
      <c r="C948" s="240">
        <v>3262.5</v>
      </c>
      <c r="D948" s="233">
        <f t="shared" si="35"/>
        <v>0.72586872586871209</v>
      </c>
      <c r="E948" s="234">
        <f t="shared" si="34"/>
        <v>8.1001380073023543E-4</v>
      </c>
      <c r="F948" s="234">
        <f>SUM($E$9:E948)</f>
        <v>0.22890057681717296</v>
      </c>
    </row>
    <row r="949" spans="2:6" x14ac:dyDescent="0.2">
      <c r="B949" s="242">
        <v>1635</v>
      </c>
      <c r="C949" s="243">
        <v>3290.833333333333</v>
      </c>
      <c r="D949" s="233">
        <f t="shared" si="35"/>
        <v>0.72664092664091284</v>
      </c>
      <c r="E949" s="234">
        <f t="shared" si="34"/>
        <v>8.1704840334194113E-4</v>
      </c>
      <c r="F949" s="234">
        <f>SUM($E$9:E949)</f>
        <v>0.22971762522051489</v>
      </c>
    </row>
    <row r="950" spans="2:6" x14ac:dyDescent="0.2">
      <c r="B950" s="239">
        <v>2170</v>
      </c>
      <c r="C950" s="240">
        <v>3397</v>
      </c>
      <c r="D950" s="233">
        <f t="shared" si="35"/>
        <v>0.72741312741311359</v>
      </c>
      <c r="E950" s="234">
        <f t="shared" si="34"/>
        <v>8.4340747312815624E-4</v>
      </c>
      <c r="F950" s="234">
        <f>SUM($E$9:E950)</f>
        <v>0.23056103269364306</v>
      </c>
    </row>
    <row r="951" spans="2:6" x14ac:dyDescent="0.2">
      <c r="B951" s="242">
        <v>29</v>
      </c>
      <c r="C951" s="243">
        <v>3400</v>
      </c>
      <c r="D951" s="233">
        <f t="shared" si="35"/>
        <v>0.72818532818531434</v>
      </c>
      <c r="E951" s="234">
        <f t="shared" si="34"/>
        <v>8.4415231340468982E-4</v>
      </c>
      <c r="F951" s="234">
        <f>SUM($E$9:E951)</f>
        <v>0.23140518500704774</v>
      </c>
    </row>
    <row r="952" spans="2:6" x14ac:dyDescent="0.2">
      <c r="B952" s="242">
        <v>1515</v>
      </c>
      <c r="C952" s="243">
        <v>3408.75</v>
      </c>
      <c r="D952" s="233">
        <f t="shared" si="35"/>
        <v>0.72895752895751509</v>
      </c>
      <c r="E952" s="234">
        <f t="shared" si="34"/>
        <v>8.4632476421124601E-4</v>
      </c>
      <c r="F952" s="234">
        <f>SUM($E$9:E952)</f>
        <v>0.232251509771259</v>
      </c>
    </row>
    <row r="953" spans="2:6" x14ac:dyDescent="0.2">
      <c r="B953" s="242">
        <v>1729</v>
      </c>
      <c r="C953" s="243">
        <v>3500</v>
      </c>
      <c r="D953" s="233">
        <f t="shared" si="35"/>
        <v>0.72972972972971584</v>
      </c>
      <c r="E953" s="234">
        <f t="shared" si="34"/>
        <v>8.6898032262247473E-4</v>
      </c>
      <c r="F953" s="234">
        <f>SUM($E$9:E953)</f>
        <v>0.23312049009388147</v>
      </c>
    </row>
    <row r="954" spans="2:6" x14ac:dyDescent="0.2">
      <c r="B954" s="239">
        <v>1839</v>
      </c>
      <c r="C954" s="240">
        <v>3500</v>
      </c>
      <c r="D954" s="233">
        <f t="shared" si="35"/>
        <v>0.73050193050191659</v>
      </c>
      <c r="E954" s="234">
        <f t="shared" si="34"/>
        <v>8.6898032262247473E-4</v>
      </c>
      <c r="F954" s="234">
        <f>SUM($E$9:E954)</f>
        <v>0.23398947041650395</v>
      </c>
    </row>
    <row r="955" spans="2:6" x14ac:dyDescent="0.2">
      <c r="B955" s="239">
        <v>1059</v>
      </c>
      <c r="C955" s="240">
        <v>3510</v>
      </c>
      <c r="D955" s="233">
        <f t="shared" si="35"/>
        <v>0.73127413127411733</v>
      </c>
      <c r="E955" s="234">
        <f t="shared" si="34"/>
        <v>8.7146312354425323E-4</v>
      </c>
      <c r="F955" s="234">
        <f>SUM($E$9:E955)</f>
        <v>0.23486093354004819</v>
      </c>
    </row>
    <row r="956" spans="2:6" x14ac:dyDescent="0.2">
      <c r="B956" s="239">
        <v>2092</v>
      </c>
      <c r="C956" s="240">
        <v>3583.3333333333339</v>
      </c>
      <c r="D956" s="233">
        <f t="shared" si="35"/>
        <v>0.73204633204631808</v>
      </c>
      <c r="E956" s="234">
        <f t="shared" si="34"/>
        <v>8.8967033030396242E-4</v>
      </c>
      <c r="F956" s="234">
        <f>SUM($E$9:E956)</f>
        <v>0.23575060387035215</v>
      </c>
    </row>
    <row r="957" spans="2:6" x14ac:dyDescent="0.2">
      <c r="B957" s="239">
        <v>2067</v>
      </c>
      <c r="C957" s="240">
        <v>3637.5</v>
      </c>
      <c r="D957" s="233">
        <f t="shared" si="35"/>
        <v>0.73281853281851883</v>
      </c>
      <c r="E957" s="234">
        <f t="shared" si="34"/>
        <v>9.0311883529692913E-4</v>
      </c>
      <c r="F957" s="234">
        <f>SUM($E$9:E957)</f>
        <v>0.23665372270564908</v>
      </c>
    </row>
    <row r="958" spans="2:6" x14ac:dyDescent="0.2">
      <c r="B958" s="242">
        <v>1086</v>
      </c>
      <c r="C958" s="243">
        <v>3656.25</v>
      </c>
      <c r="D958" s="233">
        <f t="shared" si="35"/>
        <v>0.73359073359071958</v>
      </c>
      <c r="E958" s="234">
        <f t="shared" si="34"/>
        <v>9.0777408702526381E-4</v>
      </c>
      <c r="F958" s="234">
        <f>SUM($E$9:E958)</f>
        <v>0.23756149679267435</v>
      </c>
    </row>
    <row r="959" spans="2:6" x14ac:dyDescent="0.2">
      <c r="B959" s="239">
        <v>8</v>
      </c>
      <c r="C959" s="240">
        <v>4000</v>
      </c>
      <c r="D959" s="233">
        <f t="shared" si="35"/>
        <v>0.73436293436292033</v>
      </c>
      <c r="E959" s="234">
        <f t="shared" si="34"/>
        <v>9.9312036871139985E-4</v>
      </c>
      <c r="F959" s="234">
        <f>SUM($E$9:E959)</f>
        <v>0.23855461716138576</v>
      </c>
    </row>
    <row r="960" spans="2:6" x14ac:dyDescent="0.2">
      <c r="B960" s="242">
        <v>38</v>
      </c>
      <c r="C960" s="243">
        <v>4000</v>
      </c>
      <c r="D960" s="233">
        <f t="shared" si="35"/>
        <v>0.73513513513512108</v>
      </c>
      <c r="E960" s="234">
        <f t="shared" si="34"/>
        <v>9.9312036871139985E-4</v>
      </c>
      <c r="F960" s="234">
        <f>SUM($E$9:E960)</f>
        <v>0.23954773753009717</v>
      </c>
    </row>
    <row r="961" spans="2:6" x14ac:dyDescent="0.2">
      <c r="B961" s="239">
        <v>45</v>
      </c>
      <c r="C961" s="240">
        <v>4000</v>
      </c>
      <c r="D961" s="233">
        <f t="shared" si="35"/>
        <v>0.73590733590732182</v>
      </c>
      <c r="E961" s="234">
        <f t="shared" si="34"/>
        <v>9.9312036871139985E-4</v>
      </c>
      <c r="F961" s="234">
        <f>SUM($E$9:E961)</f>
        <v>0.24054085789880858</v>
      </c>
    </row>
    <row r="962" spans="2:6" x14ac:dyDescent="0.2">
      <c r="B962" s="239">
        <v>103</v>
      </c>
      <c r="C962" s="240">
        <v>4000</v>
      </c>
      <c r="D962" s="233">
        <f t="shared" si="35"/>
        <v>0.73667953667952257</v>
      </c>
      <c r="E962" s="234">
        <f t="shared" si="34"/>
        <v>9.9312036871139985E-4</v>
      </c>
      <c r="F962" s="234">
        <f>SUM($E$9:E962)</f>
        <v>0.24153397826751999</v>
      </c>
    </row>
    <row r="963" spans="2:6" x14ac:dyDescent="0.2">
      <c r="B963" s="239">
        <v>118</v>
      </c>
      <c r="C963" s="240">
        <v>4000</v>
      </c>
      <c r="D963" s="233">
        <f t="shared" si="35"/>
        <v>0.73745173745172332</v>
      </c>
      <c r="E963" s="234">
        <f t="shared" si="34"/>
        <v>9.9312036871139985E-4</v>
      </c>
      <c r="F963" s="234">
        <f>SUM($E$9:E963)</f>
        <v>0.2425270986362314</v>
      </c>
    </row>
    <row r="964" spans="2:6" x14ac:dyDescent="0.2">
      <c r="B964" s="239">
        <v>228</v>
      </c>
      <c r="C964" s="240">
        <v>4000</v>
      </c>
      <c r="D964" s="233">
        <f t="shared" si="35"/>
        <v>0.73822393822392407</v>
      </c>
      <c r="E964" s="234">
        <f t="shared" si="34"/>
        <v>9.9312036871139985E-4</v>
      </c>
      <c r="F964" s="234">
        <f>SUM($E$9:E964)</f>
        <v>0.24352021900494281</v>
      </c>
    </row>
    <row r="965" spans="2:6" x14ac:dyDescent="0.2">
      <c r="B965" s="239">
        <v>246</v>
      </c>
      <c r="C965" s="240">
        <v>4000</v>
      </c>
      <c r="D965" s="233">
        <f t="shared" si="35"/>
        <v>0.73899613899612482</v>
      </c>
      <c r="E965" s="234">
        <f t="shared" si="34"/>
        <v>9.9312036871139985E-4</v>
      </c>
      <c r="F965" s="234">
        <f>SUM($E$9:E965)</f>
        <v>0.24451333937365421</v>
      </c>
    </row>
    <row r="966" spans="2:6" x14ac:dyDescent="0.2">
      <c r="B966" s="239">
        <v>251</v>
      </c>
      <c r="C966" s="240">
        <v>4000</v>
      </c>
      <c r="D966" s="233">
        <f t="shared" si="35"/>
        <v>0.73976833976832557</v>
      </c>
      <c r="E966" s="234">
        <f t="shared" si="34"/>
        <v>9.9312036871139985E-4</v>
      </c>
      <c r="F966" s="234">
        <f>SUM($E$9:E966)</f>
        <v>0.24550645974236562</v>
      </c>
    </row>
    <row r="967" spans="2:6" x14ac:dyDescent="0.2">
      <c r="B967" s="239">
        <v>253</v>
      </c>
      <c r="C967" s="240">
        <v>4000</v>
      </c>
      <c r="D967" s="233">
        <f t="shared" si="35"/>
        <v>0.74054054054052632</v>
      </c>
      <c r="E967" s="234">
        <f t="shared" si="34"/>
        <v>9.9312036871139985E-4</v>
      </c>
      <c r="F967" s="234">
        <f>SUM($E$9:E967)</f>
        <v>0.24649958011107703</v>
      </c>
    </row>
    <row r="968" spans="2:6" x14ac:dyDescent="0.2">
      <c r="B968" s="239">
        <v>302</v>
      </c>
      <c r="C968" s="240">
        <v>4000</v>
      </c>
      <c r="D968" s="233">
        <f t="shared" si="35"/>
        <v>0.74131274131272706</v>
      </c>
      <c r="E968" s="234">
        <f t="shared" si="34"/>
        <v>9.9312036871139985E-4</v>
      </c>
      <c r="F968" s="234">
        <f>SUM($E$9:E968)</f>
        <v>0.24749270047978844</v>
      </c>
    </row>
    <row r="969" spans="2:6" x14ac:dyDescent="0.2">
      <c r="B969" s="239">
        <v>310</v>
      </c>
      <c r="C969" s="240">
        <v>4000</v>
      </c>
      <c r="D969" s="233">
        <f t="shared" si="35"/>
        <v>0.74208494208492781</v>
      </c>
      <c r="E969" s="234">
        <f t="shared" si="34"/>
        <v>9.9312036871139985E-4</v>
      </c>
      <c r="F969" s="234">
        <f>SUM($E$9:E969)</f>
        <v>0.24848582084849985</v>
      </c>
    </row>
    <row r="970" spans="2:6" x14ac:dyDescent="0.2">
      <c r="B970" s="239">
        <v>524</v>
      </c>
      <c r="C970" s="240">
        <v>4000</v>
      </c>
      <c r="D970" s="233">
        <f t="shared" si="35"/>
        <v>0.74285714285712856</v>
      </c>
      <c r="E970" s="234">
        <f t="shared" ref="E970:E1033" si="36">C970/SUM(C:C)</f>
        <v>9.9312036871139985E-4</v>
      </c>
      <c r="F970" s="234">
        <f>SUM($E$9:E970)</f>
        <v>0.24947894121721126</v>
      </c>
    </row>
    <row r="971" spans="2:6" x14ac:dyDescent="0.2">
      <c r="B971" s="242">
        <v>609</v>
      </c>
      <c r="C971" s="243">
        <v>4000</v>
      </c>
      <c r="D971" s="233">
        <f t="shared" ref="D971:D1034" si="37">D970+1/COUNT(C:C)</f>
        <v>0.74362934362932931</v>
      </c>
      <c r="E971" s="234">
        <f t="shared" si="36"/>
        <v>9.9312036871139985E-4</v>
      </c>
      <c r="F971" s="234">
        <f>SUM($E$9:E971)</f>
        <v>0.25047206158592267</v>
      </c>
    </row>
    <row r="972" spans="2:6" x14ac:dyDescent="0.2">
      <c r="B972" s="239">
        <v>641</v>
      </c>
      <c r="C972" s="240">
        <v>4000</v>
      </c>
      <c r="D972" s="233">
        <f t="shared" si="37"/>
        <v>0.74440154440153006</v>
      </c>
      <c r="E972" s="234">
        <f t="shared" si="36"/>
        <v>9.9312036871139985E-4</v>
      </c>
      <c r="F972" s="234">
        <f>SUM($E$9:E972)</f>
        <v>0.25146518195463408</v>
      </c>
    </row>
    <row r="973" spans="2:6" x14ac:dyDescent="0.2">
      <c r="B973" s="242">
        <v>649</v>
      </c>
      <c r="C973" s="243">
        <v>4000</v>
      </c>
      <c r="D973" s="233">
        <f t="shared" si="37"/>
        <v>0.74517374517373081</v>
      </c>
      <c r="E973" s="234">
        <f t="shared" si="36"/>
        <v>9.9312036871139985E-4</v>
      </c>
      <c r="F973" s="234">
        <f>SUM($E$9:E973)</f>
        <v>0.25245830232334548</v>
      </c>
    </row>
    <row r="974" spans="2:6" x14ac:dyDescent="0.2">
      <c r="B974" s="242">
        <v>856</v>
      </c>
      <c r="C974" s="243">
        <v>4000</v>
      </c>
      <c r="D974" s="233">
        <f t="shared" si="37"/>
        <v>0.74594594594593155</v>
      </c>
      <c r="E974" s="234">
        <f t="shared" si="36"/>
        <v>9.9312036871139985E-4</v>
      </c>
      <c r="F974" s="234">
        <f>SUM($E$9:E974)</f>
        <v>0.25345142269205689</v>
      </c>
    </row>
    <row r="975" spans="2:6" x14ac:dyDescent="0.2">
      <c r="B975" s="239">
        <v>1288</v>
      </c>
      <c r="C975" s="240">
        <v>4000</v>
      </c>
      <c r="D975" s="233">
        <f t="shared" si="37"/>
        <v>0.7467181467181323</v>
      </c>
      <c r="E975" s="234">
        <f t="shared" si="36"/>
        <v>9.9312036871139985E-4</v>
      </c>
      <c r="F975" s="234">
        <f>SUM($E$9:E975)</f>
        <v>0.2544445430607683</v>
      </c>
    </row>
    <row r="976" spans="2:6" x14ac:dyDescent="0.2">
      <c r="B976" s="239">
        <v>1351</v>
      </c>
      <c r="C976" s="240">
        <v>4000</v>
      </c>
      <c r="D976" s="233">
        <f t="shared" si="37"/>
        <v>0.74749034749033305</v>
      </c>
      <c r="E976" s="234">
        <f t="shared" si="36"/>
        <v>9.9312036871139985E-4</v>
      </c>
      <c r="F976" s="234">
        <f>SUM($E$9:E976)</f>
        <v>0.25543766342947971</v>
      </c>
    </row>
    <row r="977" spans="2:6" x14ac:dyDescent="0.2">
      <c r="B977" s="242">
        <v>1486</v>
      </c>
      <c r="C977" s="243">
        <v>4000</v>
      </c>
      <c r="D977" s="233">
        <f t="shared" si="37"/>
        <v>0.7482625482625338</v>
      </c>
      <c r="E977" s="234">
        <f t="shared" si="36"/>
        <v>9.9312036871139985E-4</v>
      </c>
      <c r="F977" s="234">
        <f>SUM($E$9:E977)</f>
        <v>0.25643078379819112</v>
      </c>
    </row>
    <row r="978" spans="2:6" x14ac:dyDescent="0.2">
      <c r="B978" s="239">
        <v>1526</v>
      </c>
      <c r="C978" s="240">
        <v>4000</v>
      </c>
      <c r="D978" s="233">
        <f t="shared" si="37"/>
        <v>0.74903474903473455</v>
      </c>
      <c r="E978" s="234">
        <f t="shared" si="36"/>
        <v>9.9312036871139985E-4</v>
      </c>
      <c r="F978" s="234">
        <f>SUM($E$9:E978)</f>
        <v>0.25742390416690253</v>
      </c>
    </row>
    <row r="979" spans="2:6" x14ac:dyDescent="0.2">
      <c r="B979" s="239">
        <v>1547</v>
      </c>
      <c r="C979" s="240">
        <v>4000</v>
      </c>
      <c r="D979" s="233">
        <f t="shared" si="37"/>
        <v>0.7498069498069353</v>
      </c>
      <c r="E979" s="234">
        <f t="shared" si="36"/>
        <v>9.9312036871139985E-4</v>
      </c>
      <c r="F979" s="234">
        <f>SUM($E$9:E979)</f>
        <v>0.25841702453561394</v>
      </c>
    </row>
    <row r="980" spans="2:6" x14ac:dyDescent="0.2">
      <c r="B980" s="242">
        <v>1630</v>
      </c>
      <c r="C980" s="243">
        <v>4000</v>
      </c>
      <c r="D980" s="233">
        <f t="shared" si="37"/>
        <v>0.75057915057913605</v>
      </c>
      <c r="E980" s="234">
        <f t="shared" si="36"/>
        <v>9.9312036871139985E-4</v>
      </c>
      <c r="F980" s="234">
        <f>SUM($E$9:E980)</f>
        <v>0.25941014490432535</v>
      </c>
    </row>
    <row r="981" spans="2:6" x14ac:dyDescent="0.2">
      <c r="B981" s="242">
        <v>1749</v>
      </c>
      <c r="C981" s="243">
        <v>4000</v>
      </c>
      <c r="D981" s="233">
        <f t="shared" si="37"/>
        <v>0.75135135135133679</v>
      </c>
      <c r="E981" s="234">
        <f t="shared" si="36"/>
        <v>9.9312036871139985E-4</v>
      </c>
      <c r="F981" s="234">
        <f>SUM($E$9:E981)</f>
        <v>0.26040326527303675</v>
      </c>
    </row>
    <row r="982" spans="2:6" x14ac:dyDescent="0.2">
      <c r="B982" s="239">
        <v>1762</v>
      </c>
      <c r="C982" s="240">
        <v>4000</v>
      </c>
      <c r="D982" s="233">
        <f t="shared" si="37"/>
        <v>0.75212355212353754</v>
      </c>
      <c r="E982" s="234">
        <f t="shared" si="36"/>
        <v>9.9312036871139985E-4</v>
      </c>
      <c r="F982" s="234">
        <f>SUM($E$9:E982)</f>
        <v>0.26139638564174816</v>
      </c>
    </row>
    <row r="983" spans="2:6" x14ac:dyDescent="0.2">
      <c r="B983" s="242">
        <v>1826</v>
      </c>
      <c r="C983" s="243">
        <v>4000</v>
      </c>
      <c r="D983" s="233">
        <f t="shared" si="37"/>
        <v>0.75289575289573829</v>
      </c>
      <c r="E983" s="234">
        <f t="shared" si="36"/>
        <v>9.9312036871139985E-4</v>
      </c>
      <c r="F983" s="234">
        <f>SUM($E$9:E983)</f>
        <v>0.26238950601045957</v>
      </c>
    </row>
    <row r="984" spans="2:6" x14ac:dyDescent="0.2">
      <c r="B984" s="242">
        <v>2056</v>
      </c>
      <c r="C984" s="243">
        <v>4000</v>
      </c>
      <c r="D984" s="233">
        <f t="shared" si="37"/>
        <v>0.75366795366793904</v>
      </c>
      <c r="E984" s="234">
        <f t="shared" si="36"/>
        <v>9.9312036871139985E-4</v>
      </c>
      <c r="F984" s="234">
        <f>SUM($E$9:E984)</f>
        <v>0.26338262637917098</v>
      </c>
    </row>
    <row r="985" spans="2:6" x14ac:dyDescent="0.2">
      <c r="B985" s="239">
        <v>2107</v>
      </c>
      <c r="C985" s="240">
        <v>4000</v>
      </c>
      <c r="D985" s="233">
        <f t="shared" si="37"/>
        <v>0.75444015444013979</v>
      </c>
      <c r="E985" s="234">
        <f t="shared" si="36"/>
        <v>9.9312036871139985E-4</v>
      </c>
      <c r="F985" s="234">
        <f>SUM($E$9:E985)</f>
        <v>0.26437574674788239</v>
      </c>
    </row>
    <row r="986" spans="2:6" x14ac:dyDescent="0.2">
      <c r="B986" s="239">
        <v>202</v>
      </c>
      <c r="C986" s="240">
        <v>4100</v>
      </c>
      <c r="D986" s="233">
        <f t="shared" si="37"/>
        <v>0.75521235521234054</v>
      </c>
      <c r="E986" s="234">
        <f t="shared" si="36"/>
        <v>1.0179483779291848E-3</v>
      </c>
      <c r="F986" s="234">
        <f>SUM($E$9:E986)</f>
        <v>0.26539369512581157</v>
      </c>
    </row>
    <row r="987" spans="2:6" x14ac:dyDescent="0.2">
      <c r="B987" s="242">
        <v>1860</v>
      </c>
      <c r="C987" s="243">
        <v>4166.666666666667</v>
      </c>
      <c r="D987" s="233">
        <f t="shared" si="37"/>
        <v>0.75598455598454128</v>
      </c>
      <c r="E987" s="234">
        <f t="shared" si="36"/>
        <v>1.0345003840743748E-3</v>
      </c>
      <c r="F987" s="234">
        <f>SUM($E$9:E987)</f>
        <v>0.26642819550988595</v>
      </c>
    </row>
    <row r="988" spans="2:6" x14ac:dyDescent="0.2">
      <c r="B988" s="239">
        <v>97</v>
      </c>
      <c r="C988" s="240">
        <v>4275</v>
      </c>
      <c r="D988" s="233">
        <f t="shared" si="37"/>
        <v>0.75675675675674203</v>
      </c>
      <c r="E988" s="234">
        <f t="shared" si="36"/>
        <v>1.0613973940603084E-3</v>
      </c>
      <c r="F988" s="234">
        <f>SUM($E$9:E988)</f>
        <v>0.26748959290394625</v>
      </c>
    </row>
    <row r="989" spans="2:6" x14ac:dyDescent="0.2">
      <c r="B989" s="239">
        <v>1410</v>
      </c>
      <c r="C989" s="240">
        <v>4308</v>
      </c>
      <c r="D989" s="233">
        <f t="shared" si="37"/>
        <v>0.75752895752894278</v>
      </c>
      <c r="E989" s="234">
        <f t="shared" si="36"/>
        <v>1.0695906371021775E-3</v>
      </c>
      <c r="F989" s="234">
        <f>SUM($E$9:E989)</f>
        <v>0.26855918354104841</v>
      </c>
    </row>
    <row r="990" spans="2:6" x14ac:dyDescent="0.2">
      <c r="B990" s="242">
        <v>1997</v>
      </c>
      <c r="C990" s="243">
        <v>4620</v>
      </c>
      <c r="D990" s="233">
        <f t="shared" si="37"/>
        <v>0.75830115830114353</v>
      </c>
      <c r="E990" s="234">
        <f t="shared" si="36"/>
        <v>1.1470540258616668E-3</v>
      </c>
      <c r="F990" s="234">
        <f>SUM($E$9:E990)</f>
        <v>0.26970623756691009</v>
      </c>
    </row>
    <row r="991" spans="2:6" x14ac:dyDescent="0.2">
      <c r="B991" s="239">
        <v>1440</v>
      </c>
      <c r="C991" s="240">
        <v>4750</v>
      </c>
      <c r="D991" s="233">
        <f t="shared" si="37"/>
        <v>0.75907335907334428</v>
      </c>
      <c r="E991" s="234">
        <f t="shared" si="36"/>
        <v>1.1793304378447873E-3</v>
      </c>
      <c r="F991" s="234">
        <f>SUM($E$9:E991)</f>
        <v>0.27088556800475488</v>
      </c>
    </row>
    <row r="992" spans="2:6" x14ac:dyDescent="0.2">
      <c r="B992" s="239">
        <v>51</v>
      </c>
      <c r="C992" s="240">
        <v>5000</v>
      </c>
      <c r="D992" s="233">
        <f t="shared" si="37"/>
        <v>0.75984555984554503</v>
      </c>
      <c r="E992" s="234">
        <f t="shared" si="36"/>
        <v>1.2414004608892497E-3</v>
      </c>
      <c r="F992" s="234">
        <f>SUM($E$9:E992)</f>
        <v>0.27212696846564416</v>
      </c>
    </row>
    <row r="993" spans="2:6" x14ac:dyDescent="0.2">
      <c r="B993" s="239">
        <v>60</v>
      </c>
      <c r="C993" s="240">
        <v>5000</v>
      </c>
      <c r="D993" s="233">
        <f t="shared" si="37"/>
        <v>0.76061776061774578</v>
      </c>
      <c r="E993" s="234">
        <f t="shared" si="36"/>
        <v>1.2414004608892497E-3</v>
      </c>
      <c r="F993" s="234">
        <f>SUM($E$9:E993)</f>
        <v>0.27336836892653343</v>
      </c>
    </row>
    <row r="994" spans="2:6" x14ac:dyDescent="0.2">
      <c r="B994" s="239">
        <v>61</v>
      </c>
      <c r="C994" s="240">
        <v>5000</v>
      </c>
      <c r="D994" s="233">
        <f t="shared" si="37"/>
        <v>0.76138996138994652</v>
      </c>
      <c r="E994" s="234">
        <f t="shared" si="36"/>
        <v>1.2414004608892497E-3</v>
      </c>
      <c r="F994" s="234">
        <f>SUM($E$9:E994)</f>
        <v>0.27460976938742271</v>
      </c>
    </row>
    <row r="995" spans="2:6" x14ac:dyDescent="0.2">
      <c r="B995" s="242">
        <v>72</v>
      </c>
      <c r="C995" s="243">
        <v>5000</v>
      </c>
      <c r="D995" s="233">
        <f t="shared" si="37"/>
        <v>0.76216216216214727</v>
      </c>
      <c r="E995" s="234">
        <f t="shared" si="36"/>
        <v>1.2414004608892497E-3</v>
      </c>
      <c r="F995" s="234">
        <f>SUM($E$9:E995)</f>
        <v>0.27585116984831198</v>
      </c>
    </row>
    <row r="996" spans="2:6" x14ac:dyDescent="0.2">
      <c r="B996" s="239">
        <v>133</v>
      </c>
      <c r="C996" s="240">
        <v>5000</v>
      </c>
      <c r="D996" s="233">
        <f t="shared" si="37"/>
        <v>0.76293436293434802</v>
      </c>
      <c r="E996" s="234">
        <f t="shared" si="36"/>
        <v>1.2414004608892497E-3</v>
      </c>
      <c r="F996" s="234">
        <f>SUM($E$9:E996)</f>
        <v>0.27709257030920126</v>
      </c>
    </row>
    <row r="997" spans="2:6" x14ac:dyDescent="0.2">
      <c r="B997" s="239">
        <v>155</v>
      </c>
      <c r="C997" s="240">
        <v>5000</v>
      </c>
      <c r="D997" s="233">
        <f t="shared" si="37"/>
        <v>0.76370656370654877</v>
      </c>
      <c r="E997" s="234">
        <f t="shared" si="36"/>
        <v>1.2414004608892497E-3</v>
      </c>
      <c r="F997" s="234">
        <f>SUM($E$9:E997)</f>
        <v>0.27833397077009053</v>
      </c>
    </row>
    <row r="998" spans="2:6" x14ac:dyDescent="0.2">
      <c r="B998" s="242">
        <v>177</v>
      </c>
      <c r="C998" s="243">
        <v>5000</v>
      </c>
      <c r="D998" s="233">
        <f t="shared" si="37"/>
        <v>0.76447876447874952</v>
      </c>
      <c r="E998" s="234">
        <f t="shared" si="36"/>
        <v>1.2414004608892497E-3</v>
      </c>
      <c r="F998" s="234">
        <f>SUM($E$9:E998)</f>
        <v>0.27957537123097981</v>
      </c>
    </row>
    <row r="999" spans="2:6" x14ac:dyDescent="0.2">
      <c r="B999" s="239">
        <v>201</v>
      </c>
      <c r="C999" s="240">
        <v>5000</v>
      </c>
      <c r="D999" s="233">
        <f t="shared" si="37"/>
        <v>0.76525096525095027</v>
      </c>
      <c r="E999" s="234">
        <f t="shared" si="36"/>
        <v>1.2414004608892497E-3</v>
      </c>
      <c r="F999" s="234">
        <f>SUM($E$9:E999)</f>
        <v>0.28081677169186908</v>
      </c>
    </row>
    <row r="1000" spans="2:6" x14ac:dyDescent="0.2">
      <c r="B1000" s="242">
        <v>242</v>
      </c>
      <c r="C1000" s="243">
        <v>5000</v>
      </c>
      <c r="D1000" s="233">
        <f t="shared" si="37"/>
        <v>0.76602316602315101</v>
      </c>
      <c r="E1000" s="234">
        <f t="shared" si="36"/>
        <v>1.2414004608892497E-3</v>
      </c>
      <c r="F1000" s="234">
        <f>SUM($E$9:E1000)</f>
        <v>0.28205817215275836</v>
      </c>
    </row>
    <row r="1001" spans="2:6" x14ac:dyDescent="0.2">
      <c r="B1001" s="242">
        <v>267</v>
      </c>
      <c r="C1001" s="243">
        <v>5000</v>
      </c>
      <c r="D1001" s="233">
        <f t="shared" si="37"/>
        <v>0.76679536679535176</v>
      </c>
      <c r="E1001" s="234">
        <f t="shared" si="36"/>
        <v>1.2414004608892497E-3</v>
      </c>
      <c r="F1001" s="234">
        <f>SUM($E$9:E1001)</f>
        <v>0.28329957261364763</v>
      </c>
    </row>
    <row r="1002" spans="2:6" x14ac:dyDescent="0.2">
      <c r="B1002" s="242">
        <v>358</v>
      </c>
      <c r="C1002" s="243">
        <v>5000</v>
      </c>
      <c r="D1002" s="233">
        <f t="shared" si="37"/>
        <v>0.76756756756755251</v>
      </c>
      <c r="E1002" s="234">
        <f t="shared" si="36"/>
        <v>1.2414004608892497E-3</v>
      </c>
      <c r="F1002" s="234">
        <f>SUM($E$9:E1002)</f>
        <v>0.28454097307453691</v>
      </c>
    </row>
    <row r="1003" spans="2:6" x14ac:dyDescent="0.2">
      <c r="B1003" s="242">
        <v>555</v>
      </c>
      <c r="C1003" s="243">
        <v>5000</v>
      </c>
      <c r="D1003" s="233">
        <f t="shared" si="37"/>
        <v>0.76833976833975326</v>
      </c>
      <c r="E1003" s="234">
        <f t="shared" si="36"/>
        <v>1.2414004608892497E-3</v>
      </c>
      <c r="F1003" s="234">
        <f>SUM($E$9:E1003)</f>
        <v>0.28578237353542618</v>
      </c>
    </row>
    <row r="1004" spans="2:6" x14ac:dyDescent="0.2">
      <c r="B1004" s="239">
        <v>562</v>
      </c>
      <c r="C1004" s="240">
        <v>5000</v>
      </c>
      <c r="D1004" s="233">
        <f t="shared" si="37"/>
        <v>0.76911196911195401</v>
      </c>
      <c r="E1004" s="234">
        <f t="shared" si="36"/>
        <v>1.2414004608892497E-3</v>
      </c>
      <c r="F1004" s="234">
        <f>SUM($E$9:E1004)</f>
        <v>0.28702377399631546</v>
      </c>
    </row>
    <row r="1005" spans="2:6" x14ac:dyDescent="0.2">
      <c r="B1005" s="242">
        <v>601</v>
      </c>
      <c r="C1005" s="243">
        <v>5000</v>
      </c>
      <c r="D1005" s="233">
        <f t="shared" si="37"/>
        <v>0.76988416988415476</v>
      </c>
      <c r="E1005" s="234">
        <f t="shared" si="36"/>
        <v>1.2414004608892497E-3</v>
      </c>
      <c r="F1005" s="234">
        <f>SUM($E$9:E1005)</f>
        <v>0.28826517445720473</v>
      </c>
    </row>
    <row r="1006" spans="2:6" x14ac:dyDescent="0.2">
      <c r="B1006" s="239">
        <v>624</v>
      </c>
      <c r="C1006" s="240">
        <v>5000</v>
      </c>
      <c r="D1006" s="233">
        <f t="shared" si="37"/>
        <v>0.7706563706563555</v>
      </c>
      <c r="E1006" s="234">
        <f t="shared" si="36"/>
        <v>1.2414004608892497E-3</v>
      </c>
      <c r="F1006" s="234">
        <f>SUM($E$9:E1006)</f>
        <v>0.28950657491809401</v>
      </c>
    </row>
    <row r="1007" spans="2:6" x14ac:dyDescent="0.2">
      <c r="B1007" s="239">
        <v>689</v>
      </c>
      <c r="C1007" s="240">
        <v>5000</v>
      </c>
      <c r="D1007" s="233">
        <f t="shared" si="37"/>
        <v>0.77142857142855625</v>
      </c>
      <c r="E1007" s="234">
        <f t="shared" si="36"/>
        <v>1.2414004608892497E-3</v>
      </c>
      <c r="F1007" s="234">
        <f>SUM($E$9:E1007)</f>
        <v>0.29074797537898328</v>
      </c>
    </row>
    <row r="1008" spans="2:6" x14ac:dyDescent="0.2">
      <c r="B1008" s="239">
        <v>701</v>
      </c>
      <c r="C1008" s="240">
        <v>5000</v>
      </c>
      <c r="D1008" s="233">
        <f t="shared" si="37"/>
        <v>0.772200772200757</v>
      </c>
      <c r="E1008" s="234">
        <f t="shared" si="36"/>
        <v>1.2414004608892497E-3</v>
      </c>
      <c r="F1008" s="234">
        <f>SUM($E$9:E1008)</f>
        <v>0.29198937583987256</v>
      </c>
    </row>
    <row r="1009" spans="2:6" x14ac:dyDescent="0.2">
      <c r="B1009" s="239">
        <v>771</v>
      </c>
      <c r="C1009" s="240">
        <v>5000</v>
      </c>
      <c r="D1009" s="233">
        <f t="shared" si="37"/>
        <v>0.77297297297295775</v>
      </c>
      <c r="E1009" s="234">
        <f t="shared" si="36"/>
        <v>1.2414004608892497E-3</v>
      </c>
      <c r="F1009" s="234">
        <f>SUM($E$9:E1009)</f>
        <v>0.29323077630076183</v>
      </c>
    </row>
    <row r="1010" spans="2:6" x14ac:dyDescent="0.2">
      <c r="B1010" s="242">
        <v>794</v>
      </c>
      <c r="C1010" s="243">
        <v>5000</v>
      </c>
      <c r="D1010" s="233">
        <f t="shared" si="37"/>
        <v>0.7737451737451585</v>
      </c>
      <c r="E1010" s="234">
        <f t="shared" si="36"/>
        <v>1.2414004608892497E-3</v>
      </c>
      <c r="F1010" s="234">
        <f>SUM($E$9:E1010)</f>
        <v>0.29447217676165111</v>
      </c>
    </row>
    <row r="1011" spans="2:6" x14ac:dyDescent="0.2">
      <c r="B1011" s="239">
        <v>872</v>
      </c>
      <c r="C1011" s="240">
        <v>5000</v>
      </c>
      <c r="D1011" s="233">
        <f t="shared" si="37"/>
        <v>0.77451737451735925</v>
      </c>
      <c r="E1011" s="234">
        <f t="shared" si="36"/>
        <v>1.2414004608892497E-3</v>
      </c>
      <c r="F1011" s="234">
        <f>SUM($E$9:E1011)</f>
        <v>0.29571357722254038</v>
      </c>
    </row>
    <row r="1012" spans="2:6" x14ac:dyDescent="0.2">
      <c r="B1012" s="239">
        <v>900</v>
      </c>
      <c r="C1012" s="240">
        <v>5000</v>
      </c>
      <c r="D1012" s="233">
        <f t="shared" si="37"/>
        <v>0.77528957528956</v>
      </c>
      <c r="E1012" s="234">
        <f t="shared" si="36"/>
        <v>1.2414004608892497E-3</v>
      </c>
      <c r="F1012" s="234">
        <f>SUM($E$9:E1012)</f>
        <v>0.29695497768342966</v>
      </c>
    </row>
    <row r="1013" spans="2:6" x14ac:dyDescent="0.2">
      <c r="B1013" s="242">
        <v>980</v>
      </c>
      <c r="C1013" s="243">
        <v>5000</v>
      </c>
      <c r="D1013" s="233">
        <f t="shared" si="37"/>
        <v>0.77606177606176074</v>
      </c>
      <c r="E1013" s="234">
        <f t="shared" si="36"/>
        <v>1.2414004608892497E-3</v>
      </c>
      <c r="F1013" s="234">
        <f>SUM($E$9:E1013)</f>
        <v>0.29819637814431893</v>
      </c>
    </row>
    <row r="1014" spans="2:6" x14ac:dyDescent="0.2">
      <c r="B1014" s="242">
        <v>992</v>
      </c>
      <c r="C1014" s="243">
        <v>5000</v>
      </c>
      <c r="D1014" s="233">
        <f t="shared" si="37"/>
        <v>0.77683397683396149</v>
      </c>
      <c r="E1014" s="234">
        <f t="shared" si="36"/>
        <v>1.2414004608892497E-3</v>
      </c>
      <c r="F1014" s="234">
        <f>SUM($E$9:E1014)</f>
        <v>0.2994377786052082</v>
      </c>
    </row>
    <row r="1015" spans="2:6" x14ac:dyDescent="0.2">
      <c r="B1015" s="242">
        <v>1058</v>
      </c>
      <c r="C1015" s="243">
        <v>5000</v>
      </c>
      <c r="D1015" s="233">
        <f t="shared" si="37"/>
        <v>0.77760617760616224</v>
      </c>
      <c r="E1015" s="234">
        <f t="shared" si="36"/>
        <v>1.2414004608892497E-3</v>
      </c>
      <c r="F1015" s="234">
        <f>SUM($E$9:E1015)</f>
        <v>0.30067917906609748</v>
      </c>
    </row>
    <row r="1016" spans="2:6" x14ac:dyDescent="0.2">
      <c r="B1016" s="242">
        <v>1093</v>
      </c>
      <c r="C1016" s="243">
        <v>5000</v>
      </c>
      <c r="D1016" s="233">
        <f t="shared" si="37"/>
        <v>0.77837837837836299</v>
      </c>
      <c r="E1016" s="234">
        <f t="shared" si="36"/>
        <v>1.2414004608892497E-3</v>
      </c>
      <c r="F1016" s="234">
        <f>SUM($E$9:E1016)</f>
        <v>0.30192057952698675</v>
      </c>
    </row>
    <row r="1017" spans="2:6" x14ac:dyDescent="0.2">
      <c r="B1017" s="239">
        <v>1143</v>
      </c>
      <c r="C1017" s="240">
        <v>5000</v>
      </c>
      <c r="D1017" s="233">
        <f t="shared" si="37"/>
        <v>0.77915057915056374</v>
      </c>
      <c r="E1017" s="234">
        <f t="shared" si="36"/>
        <v>1.2414004608892497E-3</v>
      </c>
      <c r="F1017" s="234">
        <f>SUM($E$9:E1017)</f>
        <v>0.30316197998787603</v>
      </c>
    </row>
    <row r="1018" spans="2:6" x14ac:dyDescent="0.2">
      <c r="B1018" s="242">
        <v>1155</v>
      </c>
      <c r="C1018" s="243">
        <v>5000</v>
      </c>
      <c r="D1018" s="233">
        <f t="shared" si="37"/>
        <v>0.77992277992276449</v>
      </c>
      <c r="E1018" s="234">
        <f t="shared" si="36"/>
        <v>1.2414004608892497E-3</v>
      </c>
      <c r="F1018" s="234">
        <f>SUM($E$9:E1018)</f>
        <v>0.3044033804487653</v>
      </c>
    </row>
    <row r="1019" spans="2:6" x14ac:dyDescent="0.2">
      <c r="B1019" s="239">
        <v>1195</v>
      </c>
      <c r="C1019" s="240">
        <v>5000</v>
      </c>
      <c r="D1019" s="233">
        <f t="shared" si="37"/>
        <v>0.78069498069496523</v>
      </c>
      <c r="E1019" s="234">
        <f t="shared" si="36"/>
        <v>1.2414004608892497E-3</v>
      </c>
      <c r="F1019" s="234">
        <f>SUM($E$9:E1019)</f>
        <v>0.30564478090965458</v>
      </c>
    </row>
    <row r="1020" spans="2:6" x14ac:dyDescent="0.2">
      <c r="B1020" s="239">
        <v>1269</v>
      </c>
      <c r="C1020" s="240">
        <v>5000</v>
      </c>
      <c r="D1020" s="233">
        <f t="shared" si="37"/>
        <v>0.78146718146716598</v>
      </c>
      <c r="E1020" s="234">
        <f t="shared" si="36"/>
        <v>1.2414004608892497E-3</v>
      </c>
      <c r="F1020" s="234">
        <f>SUM($E$9:E1020)</f>
        <v>0.30688618137054385</v>
      </c>
    </row>
    <row r="1021" spans="2:6" x14ac:dyDescent="0.2">
      <c r="B1021" s="239">
        <v>1272</v>
      </c>
      <c r="C1021" s="240">
        <v>5000</v>
      </c>
      <c r="D1021" s="233">
        <f t="shared" si="37"/>
        <v>0.78223938223936673</v>
      </c>
      <c r="E1021" s="234">
        <f t="shared" si="36"/>
        <v>1.2414004608892497E-3</v>
      </c>
      <c r="F1021" s="234">
        <f>SUM($E$9:E1021)</f>
        <v>0.30812758183143313</v>
      </c>
    </row>
    <row r="1022" spans="2:6" x14ac:dyDescent="0.2">
      <c r="B1022" s="239">
        <v>1399</v>
      </c>
      <c r="C1022" s="240">
        <v>5000</v>
      </c>
      <c r="D1022" s="233">
        <f t="shared" si="37"/>
        <v>0.78301158301156748</v>
      </c>
      <c r="E1022" s="234">
        <f t="shared" si="36"/>
        <v>1.2414004608892497E-3</v>
      </c>
      <c r="F1022" s="234">
        <f>SUM($E$9:E1022)</f>
        <v>0.3093689822923224</v>
      </c>
    </row>
    <row r="1023" spans="2:6" x14ac:dyDescent="0.2">
      <c r="B1023" s="239">
        <v>1654</v>
      </c>
      <c r="C1023" s="240">
        <v>5000</v>
      </c>
      <c r="D1023" s="233">
        <f t="shared" si="37"/>
        <v>0.78378378378376823</v>
      </c>
      <c r="E1023" s="234">
        <f t="shared" si="36"/>
        <v>1.2414004608892497E-3</v>
      </c>
      <c r="F1023" s="234">
        <f>SUM($E$9:E1023)</f>
        <v>0.31061038275321168</v>
      </c>
    </row>
    <row r="1024" spans="2:6" x14ac:dyDescent="0.2">
      <c r="B1024" s="239">
        <v>1656</v>
      </c>
      <c r="C1024" s="240">
        <v>5000</v>
      </c>
      <c r="D1024" s="233">
        <f t="shared" si="37"/>
        <v>0.78455598455596898</v>
      </c>
      <c r="E1024" s="234">
        <f t="shared" si="36"/>
        <v>1.2414004608892497E-3</v>
      </c>
      <c r="F1024" s="234">
        <f>SUM($E$9:E1024)</f>
        <v>0.31185178321410095</v>
      </c>
    </row>
    <row r="1025" spans="2:6" x14ac:dyDescent="0.2">
      <c r="B1025" s="242">
        <v>1667</v>
      </c>
      <c r="C1025" s="243">
        <v>5000</v>
      </c>
      <c r="D1025" s="233">
        <f t="shared" si="37"/>
        <v>0.78532818532816973</v>
      </c>
      <c r="E1025" s="234">
        <f t="shared" si="36"/>
        <v>1.2414004608892497E-3</v>
      </c>
      <c r="F1025" s="234">
        <f>SUM($E$9:E1025)</f>
        <v>0.31309318367499023</v>
      </c>
    </row>
    <row r="1026" spans="2:6" x14ac:dyDescent="0.2">
      <c r="B1026" s="239">
        <v>1803</v>
      </c>
      <c r="C1026" s="240">
        <v>5000</v>
      </c>
      <c r="D1026" s="233">
        <f t="shared" si="37"/>
        <v>0.78610038610037047</v>
      </c>
      <c r="E1026" s="234">
        <f t="shared" si="36"/>
        <v>1.2414004608892497E-3</v>
      </c>
      <c r="F1026" s="234">
        <f>SUM($E$9:E1026)</f>
        <v>0.3143345841358795</v>
      </c>
    </row>
    <row r="1027" spans="2:6" x14ac:dyDescent="0.2">
      <c r="B1027" s="239">
        <v>1823</v>
      </c>
      <c r="C1027" s="240">
        <v>5000</v>
      </c>
      <c r="D1027" s="233">
        <f t="shared" si="37"/>
        <v>0.78687258687257122</v>
      </c>
      <c r="E1027" s="234">
        <f t="shared" si="36"/>
        <v>1.2414004608892497E-3</v>
      </c>
      <c r="F1027" s="234">
        <f>SUM($E$9:E1027)</f>
        <v>0.31557598459676878</v>
      </c>
    </row>
    <row r="1028" spans="2:6" x14ac:dyDescent="0.2">
      <c r="B1028" s="242">
        <v>1890</v>
      </c>
      <c r="C1028" s="243">
        <v>5000</v>
      </c>
      <c r="D1028" s="233">
        <f t="shared" si="37"/>
        <v>0.78764478764477197</v>
      </c>
      <c r="E1028" s="234">
        <f t="shared" si="36"/>
        <v>1.2414004608892497E-3</v>
      </c>
      <c r="F1028" s="234">
        <f>SUM($E$9:E1028)</f>
        <v>0.31681738505765805</v>
      </c>
    </row>
    <row r="1029" spans="2:6" x14ac:dyDescent="0.2">
      <c r="B1029" s="239">
        <v>1925</v>
      </c>
      <c r="C1029" s="240">
        <v>5000</v>
      </c>
      <c r="D1029" s="233">
        <f t="shared" si="37"/>
        <v>0.78841698841697272</v>
      </c>
      <c r="E1029" s="234">
        <f t="shared" si="36"/>
        <v>1.2414004608892497E-3</v>
      </c>
      <c r="F1029" s="234">
        <f>SUM($E$9:E1029)</f>
        <v>0.31805878551854733</v>
      </c>
    </row>
    <row r="1030" spans="2:6" x14ac:dyDescent="0.2">
      <c r="B1030" s="239">
        <v>1960</v>
      </c>
      <c r="C1030" s="240">
        <v>5000</v>
      </c>
      <c r="D1030" s="233">
        <f t="shared" si="37"/>
        <v>0.78918918918917347</v>
      </c>
      <c r="E1030" s="234">
        <f t="shared" si="36"/>
        <v>1.2414004608892497E-3</v>
      </c>
      <c r="F1030" s="234">
        <f>SUM($E$9:E1030)</f>
        <v>0.3193001859794366</v>
      </c>
    </row>
    <row r="1031" spans="2:6" x14ac:dyDescent="0.2">
      <c r="B1031" s="239">
        <v>2070</v>
      </c>
      <c r="C1031" s="240">
        <v>5000</v>
      </c>
      <c r="D1031" s="233">
        <f t="shared" si="37"/>
        <v>0.78996138996137422</v>
      </c>
      <c r="E1031" s="234">
        <f t="shared" si="36"/>
        <v>1.2414004608892497E-3</v>
      </c>
      <c r="F1031" s="234">
        <f>SUM($E$9:E1031)</f>
        <v>0.32054158644032588</v>
      </c>
    </row>
    <row r="1032" spans="2:6" x14ac:dyDescent="0.2">
      <c r="B1032" s="242">
        <v>2169</v>
      </c>
      <c r="C1032" s="243">
        <v>5000</v>
      </c>
      <c r="D1032" s="233">
        <f t="shared" si="37"/>
        <v>0.79073359073357496</v>
      </c>
      <c r="E1032" s="234">
        <f t="shared" si="36"/>
        <v>1.2414004608892497E-3</v>
      </c>
      <c r="F1032" s="234">
        <f>SUM($E$9:E1032)</f>
        <v>0.32178298690121515</v>
      </c>
    </row>
    <row r="1033" spans="2:6" x14ac:dyDescent="0.2">
      <c r="B1033" s="242">
        <v>2270</v>
      </c>
      <c r="C1033" s="243">
        <v>5000</v>
      </c>
      <c r="D1033" s="233">
        <f t="shared" si="37"/>
        <v>0.79150579150577571</v>
      </c>
      <c r="E1033" s="234">
        <f t="shared" si="36"/>
        <v>1.2414004608892497E-3</v>
      </c>
      <c r="F1033" s="234">
        <f>SUM($E$9:E1033)</f>
        <v>0.32302438736210443</v>
      </c>
    </row>
    <row r="1034" spans="2:6" x14ac:dyDescent="0.2">
      <c r="B1034" s="242">
        <v>2297</v>
      </c>
      <c r="C1034" s="243">
        <v>5000</v>
      </c>
      <c r="D1034" s="233">
        <f t="shared" si="37"/>
        <v>0.79227799227797646</v>
      </c>
      <c r="E1034" s="234">
        <f t="shared" ref="E1034:E1097" si="38">C1034/SUM(C:C)</f>
        <v>1.2414004608892497E-3</v>
      </c>
      <c r="F1034" s="234">
        <f>SUM($E$9:E1034)</f>
        <v>0.3242657878229937</v>
      </c>
    </row>
    <row r="1035" spans="2:6" x14ac:dyDescent="0.2">
      <c r="B1035" s="239">
        <v>1892</v>
      </c>
      <c r="C1035" s="240">
        <v>5016.6666666666661</v>
      </c>
      <c r="D1035" s="233">
        <f t="shared" ref="D1035:D1098" si="39">D1034+1/COUNT(C:C)</f>
        <v>0.79305019305017721</v>
      </c>
      <c r="E1035" s="234">
        <f t="shared" si="38"/>
        <v>1.2455384624255471E-3</v>
      </c>
      <c r="F1035" s="234">
        <f>SUM($E$9:E1035)</f>
        <v>0.32551132628541923</v>
      </c>
    </row>
    <row r="1036" spans="2:6" x14ac:dyDescent="0.2">
      <c r="B1036" s="239">
        <v>226</v>
      </c>
      <c r="C1036" s="240">
        <v>5520</v>
      </c>
      <c r="D1036" s="233">
        <f t="shared" si="39"/>
        <v>0.79382239382237796</v>
      </c>
      <c r="E1036" s="234">
        <f t="shared" si="38"/>
        <v>1.3705061088217316E-3</v>
      </c>
      <c r="F1036" s="234">
        <f>SUM($E$9:E1036)</f>
        <v>0.32688183239424096</v>
      </c>
    </row>
    <row r="1037" spans="2:6" x14ac:dyDescent="0.2">
      <c r="B1037" s="242">
        <v>66</v>
      </c>
      <c r="C1037" s="243">
        <v>6000</v>
      </c>
      <c r="D1037" s="233">
        <f t="shared" si="39"/>
        <v>0.79459459459457871</v>
      </c>
      <c r="E1037" s="234">
        <f t="shared" si="38"/>
        <v>1.4896805530670997E-3</v>
      </c>
      <c r="F1037" s="234">
        <f>SUM($E$9:E1037)</f>
        <v>0.32837151294730804</v>
      </c>
    </row>
    <row r="1038" spans="2:6" x14ac:dyDescent="0.2">
      <c r="B1038" s="239">
        <v>80</v>
      </c>
      <c r="C1038" s="240">
        <v>6000</v>
      </c>
      <c r="D1038" s="233">
        <f t="shared" si="39"/>
        <v>0.79536679536677946</v>
      </c>
      <c r="E1038" s="234">
        <f t="shared" si="38"/>
        <v>1.4896805530670997E-3</v>
      </c>
      <c r="F1038" s="234">
        <f>SUM($E$9:E1038)</f>
        <v>0.32986119350037513</v>
      </c>
    </row>
    <row r="1039" spans="2:6" x14ac:dyDescent="0.2">
      <c r="B1039" s="239">
        <v>94</v>
      </c>
      <c r="C1039" s="240">
        <v>6000</v>
      </c>
      <c r="D1039" s="233">
        <f t="shared" si="39"/>
        <v>0.7961389961389802</v>
      </c>
      <c r="E1039" s="234">
        <f t="shared" si="38"/>
        <v>1.4896805530670997E-3</v>
      </c>
      <c r="F1039" s="234">
        <f>SUM($E$9:E1039)</f>
        <v>0.33135087405344221</v>
      </c>
    </row>
    <row r="1040" spans="2:6" x14ac:dyDescent="0.2">
      <c r="B1040" s="242">
        <v>109</v>
      </c>
      <c r="C1040" s="243">
        <v>6000</v>
      </c>
      <c r="D1040" s="233">
        <f t="shared" si="39"/>
        <v>0.79691119691118095</v>
      </c>
      <c r="E1040" s="234">
        <f t="shared" si="38"/>
        <v>1.4896805530670997E-3</v>
      </c>
      <c r="F1040" s="234">
        <f>SUM($E$9:E1040)</f>
        <v>0.3328405546065093</v>
      </c>
    </row>
    <row r="1041" spans="2:6" x14ac:dyDescent="0.2">
      <c r="B1041" s="239">
        <v>261</v>
      </c>
      <c r="C1041" s="240">
        <v>6000</v>
      </c>
      <c r="D1041" s="233">
        <f t="shared" si="39"/>
        <v>0.7976833976833817</v>
      </c>
      <c r="E1041" s="234">
        <f t="shared" si="38"/>
        <v>1.4896805530670997E-3</v>
      </c>
      <c r="F1041" s="234">
        <f>SUM($E$9:E1041)</f>
        <v>0.33433023515957638</v>
      </c>
    </row>
    <row r="1042" spans="2:6" x14ac:dyDescent="0.2">
      <c r="B1042" s="239">
        <v>285</v>
      </c>
      <c r="C1042" s="240">
        <v>6000</v>
      </c>
      <c r="D1042" s="233">
        <f t="shared" si="39"/>
        <v>0.79845559845558245</v>
      </c>
      <c r="E1042" s="234">
        <f t="shared" si="38"/>
        <v>1.4896805530670997E-3</v>
      </c>
      <c r="F1042" s="234">
        <f>SUM($E$9:E1042)</f>
        <v>0.33581991571264347</v>
      </c>
    </row>
    <row r="1043" spans="2:6" x14ac:dyDescent="0.2">
      <c r="B1043" s="239">
        <v>299</v>
      </c>
      <c r="C1043" s="240">
        <v>6000</v>
      </c>
      <c r="D1043" s="233">
        <f t="shared" si="39"/>
        <v>0.7992277992277832</v>
      </c>
      <c r="E1043" s="234">
        <f t="shared" si="38"/>
        <v>1.4896805530670997E-3</v>
      </c>
      <c r="F1043" s="234">
        <f>SUM($E$9:E1043)</f>
        <v>0.33730959626571055</v>
      </c>
    </row>
    <row r="1044" spans="2:6" x14ac:dyDescent="0.2">
      <c r="B1044" s="239">
        <v>324</v>
      </c>
      <c r="C1044" s="240">
        <v>6000</v>
      </c>
      <c r="D1044" s="233">
        <f t="shared" si="39"/>
        <v>0.79999999999998395</v>
      </c>
      <c r="E1044" s="234">
        <f t="shared" si="38"/>
        <v>1.4896805530670997E-3</v>
      </c>
      <c r="F1044" s="234">
        <f>SUM($E$9:E1044)</f>
        <v>0.33879927681877764</v>
      </c>
    </row>
    <row r="1045" spans="2:6" x14ac:dyDescent="0.2">
      <c r="B1045" s="242">
        <v>356</v>
      </c>
      <c r="C1045" s="243">
        <v>6000</v>
      </c>
      <c r="D1045" s="233">
        <f t="shared" si="39"/>
        <v>0.80077220077218469</v>
      </c>
      <c r="E1045" s="234">
        <f t="shared" si="38"/>
        <v>1.4896805530670997E-3</v>
      </c>
      <c r="F1045" s="234">
        <f>SUM($E$9:E1045)</f>
        <v>0.34028895737184472</v>
      </c>
    </row>
    <row r="1046" spans="2:6" x14ac:dyDescent="0.2">
      <c r="B1046" s="239">
        <v>472</v>
      </c>
      <c r="C1046" s="240">
        <v>6000</v>
      </c>
      <c r="D1046" s="233">
        <f t="shared" si="39"/>
        <v>0.80154440154438544</v>
      </c>
      <c r="E1046" s="234">
        <f t="shared" si="38"/>
        <v>1.4896805530670997E-3</v>
      </c>
      <c r="F1046" s="234">
        <f>SUM($E$9:E1046)</f>
        <v>0.34177863792491181</v>
      </c>
    </row>
    <row r="1047" spans="2:6" x14ac:dyDescent="0.2">
      <c r="B1047" s="239">
        <v>486</v>
      </c>
      <c r="C1047" s="240">
        <v>6000</v>
      </c>
      <c r="D1047" s="233">
        <f t="shared" si="39"/>
        <v>0.80231660231658619</v>
      </c>
      <c r="E1047" s="234">
        <f t="shared" si="38"/>
        <v>1.4896805530670997E-3</v>
      </c>
      <c r="F1047" s="234">
        <f>SUM($E$9:E1047)</f>
        <v>0.3432683184779789</v>
      </c>
    </row>
    <row r="1048" spans="2:6" x14ac:dyDescent="0.2">
      <c r="B1048" s="239">
        <v>511</v>
      </c>
      <c r="C1048" s="240">
        <v>6000</v>
      </c>
      <c r="D1048" s="233">
        <f t="shared" si="39"/>
        <v>0.80308880308878694</v>
      </c>
      <c r="E1048" s="234">
        <f t="shared" si="38"/>
        <v>1.4896805530670997E-3</v>
      </c>
      <c r="F1048" s="234">
        <f>SUM($E$9:E1048)</f>
        <v>0.34475799903104598</v>
      </c>
    </row>
    <row r="1049" spans="2:6" x14ac:dyDescent="0.2">
      <c r="B1049" s="242">
        <v>512</v>
      </c>
      <c r="C1049" s="243">
        <v>6000</v>
      </c>
      <c r="D1049" s="233">
        <f t="shared" si="39"/>
        <v>0.80386100386098769</v>
      </c>
      <c r="E1049" s="234">
        <f t="shared" si="38"/>
        <v>1.4896805530670997E-3</v>
      </c>
      <c r="F1049" s="234">
        <f>SUM($E$9:E1049)</f>
        <v>0.34624767958411307</v>
      </c>
    </row>
    <row r="1050" spans="2:6" x14ac:dyDescent="0.2">
      <c r="B1050" s="239">
        <v>537</v>
      </c>
      <c r="C1050" s="240">
        <v>6000</v>
      </c>
      <c r="D1050" s="233">
        <f t="shared" si="39"/>
        <v>0.80463320463318844</v>
      </c>
      <c r="E1050" s="234">
        <f t="shared" si="38"/>
        <v>1.4896805530670997E-3</v>
      </c>
      <c r="F1050" s="234">
        <f>SUM($E$9:E1050)</f>
        <v>0.34773736013718015</v>
      </c>
    </row>
    <row r="1051" spans="2:6" x14ac:dyDescent="0.2">
      <c r="B1051" s="242">
        <v>617</v>
      </c>
      <c r="C1051" s="243">
        <v>6000</v>
      </c>
      <c r="D1051" s="233">
        <f t="shared" si="39"/>
        <v>0.80540540540538919</v>
      </c>
      <c r="E1051" s="234">
        <f t="shared" si="38"/>
        <v>1.4896805530670997E-3</v>
      </c>
      <c r="F1051" s="234">
        <f>SUM($E$9:E1051)</f>
        <v>0.34922704069024724</v>
      </c>
    </row>
    <row r="1052" spans="2:6" x14ac:dyDescent="0.2">
      <c r="B1052" s="242">
        <v>632</v>
      </c>
      <c r="C1052" s="243">
        <v>6000</v>
      </c>
      <c r="D1052" s="233">
        <f t="shared" si="39"/>
        <v>0.80617760617758993</v>
      </c>
      <c r="E1052" s="234">
        <f t="shared" si="38"/>
        <v>1.4896805530670997E-3</v>
      </c>
      <c r="F1052" s="234">
        <f>SUM($E$9:E1052)</f>
        <v>0.35071672124331432</v>
      </c>
    </row>
    <row r="1053" spans="2:6" x14ac:dyDescent="0.2">
      <c r="B1053" s="239">
        <v>738</v>
      </c>
      <c r="C1053" s="240">
        <v>6000</v>
      </c>
      <c r="D1053" s="233">
        <f t="shared" si="39"/>
        <v>0.80694980694979068</v>
      </c>
      <c r="E1053" s="234">
        <f t="shared" si="38"/>
        <v>1.4896805530670997E-3</v>
      </c>
      <c r="F1053" s="234">
        <f>SUM($E$9:E1053)</f>
        <v>0.35220640179638141</v>
      </c>
    </row>
    <row r="1054" spans="2:6" x14ac:dyDescent="0.2">
      <c r="B1054" s="242">
        <v>765</v>
      </c>
      <c r="C1054" s="243">
        <v>6000</v>
      </c>
      <c r="D1054" s="233">
        <f t="shared" si="39"/>
        <v>0.80772200772199143</v>
      </c>
      <c r="E1054" s="234">
        <f t="shared" si="38"/>
        <v>1.4896805530670997E-3</v>
      </c>
      <c r="F1054" s="234">
        <f>SUM($E$9:E1054)</f>
        <v>0.35369608234944849</v>
      </c>
    </row>
    <row r="1055" spans="2:6" x14ac:dyDescent="0.2">
      <c r="B1055" s="239">
        <v>810</v>
      </c>
      <c r="C1055" s="240">
        <v>6000</v>
      </c>
      <c r="D1055" s="233">
        <f t="shared" si="39"/>
        <v>0.80849420849419218</v>
      </c>
      <c r="E1055" s="234">
        <f t="shared" si="38"/>
        <v>1.4896805530670997E-3</v>
      </c>
      <c r="F1055" s="234">
        <f>SUM($E$9:E1055)</f>
        <v>0.35518576290251558</v>
      </c>
    </row>
    <row r="1056" spans="2:6" x14ac:dyDescent="0.2">
      <c r="B1056" s="242">
        <v>834</v>
      </c>
      <c r="C1056" s="243">
        <v>6000</v>
      </c>
      <c r="D1056" s="233">
        <f t="shared" si="39"/>
        <v>0.80926640926639293</v>
      </c>
      <c r="E1056" s="234">
        <f t="shared" si="38"/>
        <v>1.4896805530670997E-3</v>
      </c>
      <c r="F1056" s="234">
        <f>SUM($E$9:E1056)</f>
        <v>0.35667544345558266</v>
      </c>
    </row>
    <row r="1057" spans="2:6" x14ac:dyDescent="0.2">
      <c r="B1057" s="242">
        <v>841</v>
      </c>
      <c r="C1057" s="243">
        <v>6000</v>
      </c>
      <c r="D1057" s="233">
        <f t="shared" si="39"/>
        <v>0.81003861003859368</v>
      </c>
      <c r="E1057" s="234">
        <f t="shared" si="38"/>
        <v>1.4896805530670997E-3</v>
      </c>
      <c r="F1057" s="234">
        <f>SUM($E$9:E1057)</f>
        <v>0.35816512400864975</v>
      </c>
    </row>
    <row r="1058" spans="2:6" x14ac:dyDescent="0.2">
      <c r="B1058" s="242">
        <v>915</v>
      </c>
      <c r="C1058" s="243">
        <v>6000</v>
      </c>
      <c r="D1058" s="233">
        <f t="shared" si="39"/>
        <v>0.81081081081079442</v>
      </c>
      <c r="E1058" s="234">
        <f t="shared" si="38"/>
        <v>1.4896805530670997E-3</v>
      </c>
      <c r="F1058" s="234">
        <f>SUM($E$9:E1058)</f>
        <v>0.35965480456171683</v>
      </c>
    </row>
    <row r="1059" spans="2:6" x14ac:dyDescent="0.2">
      <c r="B1059" s="239">
        <v>940</v>
      </c>
      <c r="C1059" s="240">
        <v>6000</v>
      </c>
      <c r="D1059" s="233">
        <f t="shared" si="39"/>
        <v>0.81158301158299517</v>
      </c>
      <c r="E1059" s="234">
        <f t="shared" si="38"/>
        <v>1.4896805530670997E-3</v>
      </c>
      <c r="F1059" s="234">
        <f>SUM($E$9:E1059)</f>
        <v>0.36114448511478392</v>
      </c>
    </row>
    <row r="1060" spans="2:6" x14ac:dyDescent="0.2">
      <c r="B1060" s="242">
        <v>948</v>
      </c>
      <c r="C1060" s="243">
        <v>6000</v>
      </c>
      <c r="D1060" s="233">
        <f t="shared" si="39"/>
        <v>0.81235521235519592</v>
      </c>
      <c r="E1060" s="234">
        <f t="shared" si="38"/>
        <v>1.4896805530670997E-3</v>
      </c>
      <c r="F1060" s="234">
        <f>SUM($E$9:E1060)</f>
        <v>0.36263416566785101</v>
      </c>
    </row>
    <row r="1061" spans="2:6" x14ac:dyDescent="0.2">
      <c r="B1061" s="239">
        <v>956</v>
      </c>
      <c r="C1061" s="240">
        <v>6000</v>
      </c>
      <c r="D1061" s="233">
        <f t="shared" si="39"/>
        <v>0.81312741312739667</v>
      </c>
      <c r="E1061" s="234">
        <f t="shared" si="38"/>
        <v>1.4896805530670997E-3</v>
      </c>
      <c r="F1061" s="234">
        <f>SUM($E$9:E1061)</f>
        <v>0.36412384622091809</v>
      </c>
    </row>
    <row r="1062" spans="2:6" x14ac:dyDescent="0.2">
      <c r="B1062" s="242">
        <v>996</v>
      </c>
      <c r="C1062" s="243">
        <v>6000</v>
      </c>
      <c r="D1062" s="233">
        <f t="shared" si="39"/>
        <v>0.81389961389959742</v>
      </c>
      <c r="E1062" s="234">
        <f t="shared" si="38"/>
        <v>1.4896805530670997E-3</v>
      </c>
      <c r="F1062" s="234">
        <f>SUM($E$9:E1062)</f>
        <v>0.36561352677398518</v>
      </c>
    </row>
    <row r="1063" spans="2:6" x14ac:dyDescent="0.2">
      <c r="B1063" s="242">
        <v>1011</v>
      </c>
      <c r="C1063" s="243">
        <v>6000</v>
      </c>
      <c r="D1063" s="233">
        <f t="shared" si="39"/>
        <v>0.81467181467179817</v>
      </c>
      <c r="E1063" s="234">
        <f t="shared" si="38"/>
        <v>1.4896805530670997E-3</v>
      </c>
      <c r="F1063" s="234">
        <f>SUM($E$9:E1063)</f>
        <v>0.36710320732705226</v>
      </c>
    </row>
    <row r="1064" spans="2:6" x14ac:dyDescent="0.2">
      <c r="B1064" s="242">
        <v>1048</v>
      </c>
      <c r="C1064" s="243">
        <v>6000</v>
      </c>
      <c r="D1064" s="233">
        <f t="shared" si="39"/>
        <v>0.81544401544399892</v>
      </c>
      <c r="E1064" s="234">
        <f t="shared" si="38"/>
        <v>1.4896805530670997E-3</v>
      </c>
      <c r="F1064" s="234">
        <f>SUM($E$9:E1064)</f>
        <v>0.36859288788011935</v>
      </c>
    </row>
    <row r="1065" spans="2:6" x14ac:dyDescent="0.2">
      <c r="B1065" s="239">
        <v>1084</v>
      </c>
      <c r="C1065" s="240">
        <v>6000</v>
      </c>
      <c r="D1065" s="233">
        <f t="shared" si="39"/>
        <v>0.81621621621619966</v>
      </c>
      <c r="E1065" s="234">
        <f t="shared" si="38"/>
        <v>1.4896805530670997E-3</v>
      </c>
      <c r="F1065" s="234">
        <f>SUM($E$9:E1065)</f>
        <v>0.37008256843318643</v>
      </c>
    </row>
    <row r="1066" spans="2:6" x14ac:dyDescent="0.2">
      <c r="B1066" s="242">
        <v>1087</v>
      </c>
      <c r="C1066" s="243">
        <v>6000</v>
      </c>
      <c r="D1066" s="233">
        <f t="shared" si="39"/>
        <v>0.81698841698840041</v>
      </c>
      <c r="E1066" s="234">
        <f t="shared" si="38"/>
        <v>1.4896805530670997E-3</v>
      </c>
      <c r="F1066" s="234">
        <f>SUM($E$9:E1066)</f>
        <v>0.37157224898625352</v>
      </c>
    </row>
    <row r="1067" spans="2:6" x14ac:dyDescent="0.2">
      <c r="B1067" s="242">
        <v>1097</v>
      </c>
      <c r="C1067" s="243">
        <v>6000</v>
      </c>
      <c r="D1067" s="233">
        <f t="shared" si="39"/>
        <v>0.81776061776060116</v>
      </c>
      <c r="E1067" s="234">
        <f t="shared" si="38"/>
        <v>1.4896805530670997E-3</v>
      </c>
      <c r="F1067" s="234">
        <f>SUM($E$9:E1067)</f>
        <v>0.3730619295393206</v>
      </c>
    </row>
    <row r="1068" spans="2:6" x14ac:dyDescent="0.2">
      <c r="B1068" s="242">
        <v>1149</v>
      </c>
      <c r="C1068" s="243">
        <v>6000</v>
      </c>
      <c r="D1068" s="233">
        <f t="shared" si="39"/>
        <v>0.81853281853280191</v>
      </c>
      <c r="E1068" s="234">
        <f t="shared" si="38"/>
        <v>1.4896805530670997E-3</v>
      </c>
      <c r="F1068" s="234">
        <f>SUM($E$9:E1068)</f>
        <v>0.37455161009238769</v>
      </c>
    </row>
    <row r="1069" spans="2:6" x14ac:dyDescent="0.2">
      <c r="B1069" s="242">
        <v>1181</v>
      </c>
      <c r="C1069" s="243">
        <v>6000</v>
      </c>
      <c r="D1069" s="233">
        <f t="shared" si="39"/>
        <v>0.81930501930500266</v>
      </c>
      <c r="E1069" s="234">
        <f t="shared" si="38"/>
        <v>1.4896805530670997E-3</v>
      </c>
      <c r="F1069" s="234">
        <f>SUM($E$9:E1069)</f>
        <v>0.37604129064545477</v>
      </c>
    </row>
    <row r="1070" spans="2:6" x14ac:dyDescent="0.2">
      <c r="B1070" s="239">
        <v>1185</v>
      </c>
      <c r="C1070" s="240">
        <v>6000</v>
      </c>
      <c r="D1070" s="233">
        <f t="shared" si="39"/>
        <v>0.82007722007720341</v>
      </c>
      <c r="E1070" s="234">
        <f t="shared" si="38"/>
        <v>1.4896805530670997E-3</v>
      </c>
      <c r="F1070" s="234">
        <f>SUM($E$9:E1070)</f>
        <v>0.37753097119852186</v>
      </c>
    </row>
    <row r="1071" spans="2:6" x14ac:dyDescent="0.2">
      <c r="B1071" s="242">
        <v>1257</v>
      </c>
      <c r="C1071" s="243">
        <v>6000</v>
      </c>
      <c r="D1071" s="233">
        <f t="shared" si="39"/>
        <v>0.82084942084940415</v>
      </c>
      <c r="E1071" s="234">
        <f t="shared" si="38"/>
        <v>1.4896805530670997E-3</v>
      </c>
      <c r="F1071" s="234">
        <f>SUM($E$9:E1071)</f>
        <v>0.37902065175158894</v>
      </c>
    </row>
    <row r="1072" spans="2:6" x14ac:dyDescent="0.2">
      <c r="B1072" s="242">
        <v>1263</v>
      </c>
      <c r="C1072" s="243">
        <v>6000</v>
      </c>
      <c r="D1072" s="233">
        <f t="shared" si="39"/>
        <v>0.8216216216216049</v>
      </c>
      <c r="E1072" s="234">
        <f t="shared" si="38"/>
        <v>1.4896805530670997E-3</v>
      </c>
      <c r="F1072" s="234">
        <f>SUM($E$9:E1072)</f>
        <v>0.38051033230465603</v>
      </c>
    </row>
    <row r="1073" spans="2:6" x14ac:dyDescent="0.2">
      <c r="B1073" s="242">
        <v>1322</v>
      </c>
      <c r="C1073" s="243">
        <v>6000</v>
      </c>
      <c r="D1073" s="233">
        <f t="shared" si="39"/>
        <v>0.82239382239380565</v>
      </c>
      <c r="E1073" s="234">
        <f t="shared" si="38"/>
        <v>1.4896805530670997E-3</v>
      </c>
      <c r="F1073" s="234">
        <f>SUM($E$9:E1073)</f>
        <v>0.38200001285772311</v>
      </c>
    </row>
    <row r="1074" spans="2:6" x14ac:dyDescent="0.2">
      <c r="B1074" s="242">
        <v>1328</v>
      </c>
      <c r="C1074" s="243">
        <v>6000</v>
      </c>
      <c r="D1074" s="233">
        <f t="shared" si="39"/>
        <v>0.8231660231660064</v>
      </c>
      <c r="E1074" s="234">
        <f t="shared" si="38"/>
        <v>1.4896805530670997E-3</v>
      </c>
      <c r="F1074" s="234">
        <f>SUM($E$9:E1074)</f>
        <v>0.3834896934107902</v>
      </c>
    </row>
    <row r="1075" spans="2:6" x14ac:dyDescent="0.2">
      <c r="B1075" s="239">
        <v>1372</v>
      </c>
      <c r="C1075" s="240">
        <v>6000</v>
      </c>
      <c r="D1075" s="233">
        <f t="shared" si="39"/>
        <v>0.82393822393820715</v>
      </c>
      <c r="E1075" s="234">
        <f t="shared" si="38"/>
        <v>1.4896805530670997E-3</v>
      </c>
      <c r="F1075" s="234">
        <f>SUM($E$9:E1075)</f>
        <v>0.38497937396385729</v>
      </c>
    </row>
    <row r="1076" spans="2:6" x14ac:dyDescent="0.2">
      <c r="B1076" s="239">
        <v>1418</v>
      </c>
      <c r="C1076" s="240">
        <v>6000</v>
      </c>
      <c r="D1076" s="233">
        <f t="shared" si="39"/>
        <v>0.8247104247104079</v>
      </c>
      <c r="E1076" s="234">
        <f t="shared" si="38"/>
        <v>1.4896805530670997E-3</v>
      </c>
      <c r="F1076" s="234">
        <f>SUM($E$9:E1076)</f>
        <v>0.38646905451692437</v>
      </c>
    </row>
    <row r="1077" spans="2:6" x14ac:dyDescent="0.2">
      <c r="B1077" s="242">
        <v>1452</v>
      </c>
      <c r="C1077" s="243">
        <v>6000</v>
      </c>
      <c r="D1077" s="233">
        <f t="shared" si="39"/>
        <v>0.82548262548260865</v>
      </c>
      <c r="E1077" s="234">
        <f t="shared" si="38"/>
        <v>1.4896805530670997E-3</v>
      </c>
      <c r="F1077" s="234">
        <f>SUM($E$9:E1077)</f>
        <v>0.38795873506999146</v>
      </c>
    </row>
    <row r="1078" spans="2:6" x14ac:dyDescent="0.2">
      <c r="B1078" s="242">
        <v>1533</v>
      </c>
      <c r="C1078" s="243">
        <v>6000</v>
      </c>
      <c r="D1078" s="233">
        <f t="shared" si="39"/>
        <v>0.82625482625480939</v>
      </c>
      <c r="E1078" s="234">
        <f t="shared" si="38"/>
        <v>1.4896805530670997E-3</v>
      </c>
      <c r="F1078" s="234">
        <f>SUM($E$9:E1078)</f>
        <v>0.38944841562305854</v>
      </c>
    </row>
    <row r="1079" spans="2:6" x14ac:dyDescent="0.2">
      <c r="B1079" s="242">
        <v>1543</v>
      </c>
      <c r="C1079" s="243">
        <v>6000</v>
      </c>
      <c r="D1079" s="233">
        <f t="shared" si="39"/>
        <v>0.82702702702701014</v>
      </c>
      <c r="E1079" s="234">
        <f t="shared" si="38"/>
        <v>1.4896805530670997E-3</v>
      </c>
      <c r="F1079" s="234">
        <f>SUM($E$9:E1079)</f>
        <v>0.39093809617612563</v>
      </c>
    </row>
    <row r="1080" spans="2:6" x14ac:dyDescent="0.2">
      <c r="B1080" s="239">
        <v>1545</v>
      </c>
      <c r="C1080" s="240">
        <v>6000</v>
      </c>
      <c r="D1080" s="233">
        <f t="shared" si="39"/>
        <v>0.82779922779921089</v>
      </c>
      <c r="E1080" s="234">
        <f t="shared" si="38"/>
        <v>1.4896805530670997E-3</v>
      </c>
      <c r="F1080" s="234">
        <f>SUM($E$9:E1080)</f>
        <v>0.39242777672919271</v>
      </c>
    </row>
    <row r="1081" spans="2:6" x14ac:dyDescent="0.2">
      <c r="B1081" s="242">
        <v>1645</v>
      </c>
      <c r="C1081" s="243">
        <v>6000</v>
      </c>
      <c r="D1081" s="233">
        <f t="shared" si="39"/>
        <v>0.82857142857141164</v>
      </c>
      <c r="E1081" s="234">
        <f t="shared" si="38"/>
        <v>1.4896805530670997E-3</v>
      </c>
      <c r="F1081" s="234">
        <f>SUM($E$9:E1081)</f>
        <v>0.3939174572822598</v>
      </c>
    </row>
    <row r="1082" spans="2:6" x14ac:dyDescent="0.2">
      <c r="B1082" s="239">
        <v>1651</v>
      </c>
      <c r="C1082" s="240">
        <v>6000</v>
      </c>
      <c r="D1082" s="233">
        <f t="shared" si="39"/>
        <v>0.82934362934361239</v>
      </c>
      <c r="E1082" s="234">
        <f t="shared" si="38"/>
        <v>1.4896805530670997E-3</v>
      </c>
      <c r="F1082" s="234">
        <f>SUM($E$9:E1082)</f>
        <v>0.39540713783532688</v>
      </c>
    </row>
    <row r="1083" spans="2:6" x14ac:dyDescent="0.2">
      <c r="B1083" s="242">
        <v>1720</v>
      </c>
      <c r="C1083" s="243">
        <v>6000</v>
      </c>
      <c r="D1083" s="233">
        <f t="shared" si="39"/>
        <v>0.83011583011581314</v>
      </c>
      <c r="E1083" s="234">
        <f t="shared" si="38"/>
        <v>1.4896805530670997E-3</v>
      </c>
      <c r="F1083" s="234">
        <f>SUM($E$9:E1083)</f>
        <v>0.39689681838839397</v>
      </c>
    </row>
    <row r="1084" spans="2:6" x14ac:dyDescent="0.2">
      <c r="B1084" s="242">
        <v>1736</v>
      </c>
      <c r="C1084" s="243">
        <v>6000</v>
      </c>
      <c r="D1084" s="233">
        <f t="shared" si="39"/>
        <v>0.83088803088801388</v>
      </c>
      <c r="E1084" s="234">
        <f t="shared" si="38"/>
        <v>1.4896805530670997E-3</v>
      </c>
      <c r="F1084" s="234">
        <f>SUM($E$9:E1084)</f>
        <v>0.39838649894146105</v>
      </c>
    </row>
    <row r="1085" spans="2:6" x14ac:dyDescent="0.2">
      <c r="B1085" s="239">
        <v>1795</v>
      </c>
      <c r="C1085" s="240">
        <v>6000</v>
      </c>
      <c r="D1085" s="233">
        <f t="shared" si="39"/>
        <v>0.83166023166021463</v>
      </c>
      <c r="E1085" s="234">
        <f t="shared" si="38"/>
        <v>1.4896805530670997E-3</v>
      </c>
      <c r="F1085" s="234">
        <f>SUM($E$9:E1085)</f>
        <v>0.39987617949452814</v>
      </c>
    </row>
    <row r="1086" spans="2:6" x14ac:dyDescent="0.2">
      <c r="B1086" s="242">
        <v>1940</v>
      </c>
      <c r="C1086" s="243">
        <v>6000</v>
      </c>
      <c r="D1086" s="233">
        <f t="shared" si="39"/>
        <v>0.83243243243241538</v>
      </c>
      <c r="E1086" s="234">
        <f t="shared" si="38"/>
        <v>1.4896805530670997E-3</v>
      </c>
      <c r="F1086" s="234">
        <f>SUM($E$9:E1086)</f>
        <v>0.40136586004759522</v>
      </c>
    </row>
    <row r="1087" spans="2:6" x14ac:dyDescent="0.2">
      <c r="B1087" s="239">
        <v>1944</v>
      </c>
      <c r="C1087" s="240">
        <v>6000</v>
      </c>
      <c r="D1087" s="233">
        <f t="shared" si="39"/>
        <v>0.83320463320461613</v>
      </c>
      <c r="E1087" s="234">
        <f t="shared" si="38"/>
        <v>1.4896805530670997E-3</v>
      </c>
      <c r="F1087" s="234">
        <f>SUM($E$9:E1087)</f>
        <v>0.40285554060066231</v>
      </c>
    </row>
    <row r="1088" spans="2:6" x14ac:dyDescent="0.2">
      <c r="B1088" s="239">
        <v>1948</v>
      </c>
      <c r="C1088" s="240">
        <v>6000</v>
      </c>
      <c r="D1088" s="233">
        <f t="shared" si="39"/>
        <v>0.83397683397681688</v>
      </c>
      <c r="E1088" s="234">
        <f t="shared" si="38"/>
        <v>1.4896805530670997E-3</v>
      </c>
      <c r="F1088" s="234">
        <f>SUM($E$9:E1088)</f>
        <v>0.40434522115372939</v>
      </c>
    </row>
    <row r="1089" spans="2:6" x14ac:dyDescent="0.2">
      <c r="B1089" s="239">
        <v>2059</v>
      </c>
      <c r="C1089" s="240">
        <v>6000</v>
      </c>
      <c r="D1089" s="233">
        <f t="shared" si="39"/>
        <v>0.83474903474901763</v>
      </c>
      <c r="E1089" s="234">
        <f t="shared" si="38"/>
        <v>1.4896805530670997E-3</v>
      </c>
      <c r="F1089" s="234">
        <f>SUM($E$9:E1089)</f>
        <v>0.40583490170679648</v>
      </c>
    </row>
    <row r="1090" spans="2:6" x14ac:dyDescent="0.2">
      <c r="B1090" s="242">
        <v>2093</v>
      </c>
      <c r="C1090" s="243">
        <v>6000</v>
      </c>
      <c r="D1090" s="233">
        <f t="shared" si="39"/>
        <v>0.83552123552121838</v>
      </c>
      <c r="E1090" s="234">
        <f t="shared" si="38"/>
        <v>1.4896805530670997E-3</v>
      </c>
      <c r="F1090" s="234">
        <f>SUM($E$9:E1090)</f>
        <v>0.40732458225986357</v>
      </c>
    </row>
    <row r="1091" spans="2:6" x14ac:dyDescent="0.2">
      <c r="B1091" s="242">
        <v>2133</v>
      </c>
      <c r="C1091" s="243">
        <v>6000</v>
      </c>
      <c r="D1091" s="233">
        <f t="shared" si="39"/>
        <v>0.83629343629341912</v>
      </c>
      <c r="E1091" s="234">
        <f t="shared" si="38"/>
        <v>1.4896805530670997E-3</v>
      </c>
      <c r="F1091" s="234">
        <f>SUM($E$9:E1091)</f>
        <v>0.40881426281293065</v>
      </c>
    </row>
    <row r="1092" spans="2:6" x14ac:dyDescent="0.2">
      <c r="B1092" s="239">
        <v>1946</v>
      </c>
      <c r="C1092" s="240">
        <v>6170.4666666666672</v>
      </c>
      <c r="D1092" s="233">
        <f t="shared" si="39"/>
        <v>0.83706563706561987</v>
      </c>
      <c r="E1092" s="234">
        <f t="shared" si="38"/>
        <v>1.5320040327803505E-3</v>
      </c>
      <c r="F1092" s="234">
        <f>SUM($E$9:E1092)</f>
        <v>0.41034626684571102</v>
      </c>
    </row>
    <row r="1093" spans="2:6" x14ac:dyDescent="0.2">
      <c r="B1093" s="239">
        <v>1299</v>
      </c>
      <c r="C1093" s="240">
        <v>6416.6666666666661</v>
      </c>
      <c r="D1093" s="233">
        <f t="shared" si="39"/>
        <v>0.83783783783782062</v>
      </c>
      <c r="E1093" s="234">
        <f t="shared" si="38"/>
        <v>1.593130591474537E-3</v>
      </c>
      <c r="F1093" s="234">
        <f>SUM($E$9:E1093)</f>
        <v>0.41193939743718555</v>
      </c>
    </row>
    <row r="1094" spans="2:6" x14ac:dyDescent="0.2">
      <c r="B1094" s="242">
        <v>33</v>
      </c>
      <c r="C1094" s="243">
        <v>7000</v>
      </c>
      <c r="D1094" s="233">
        <f t="shared" si="39"/>
        <v>0.83861003861002137</v>
      </c>
      <c r="E1094" s="234">
        <f t="shared" si="38"/>
        <v>1.7379606452449495E-3</v>
      </c>
      <c r="F1094" s="234">
        <f>SUM($E$9:E1094)</f>
        <v>0.4136773580824305</v>
      </c>
    </row>
    <row r="1095" spans="2:6" x14ac:dyDescent="0.2">
      <c r="B1095" s="239">
        <v>173</v>
      </c>
      <c r="C1095" s="240">
        <v>7000</v>
      </c>
      <c r="D1095" s="233">
        <f t="shared" si="39"/>
        <v>0.83938223938222212</v>
      </c>
      <c r="E1095" s="234">
        <f t="shared" si="38"/>
        <v>1.7379606452449495E-3</v>
      </c>
      <c r="F1095" s="234">
        <f>SUM($E$9:E1095)</f>
        <v>0.41541531872767545</v>
      </c>
    </row>
    <row r="1096" spans="2:6" x14ac:dyDescent="0.2">
      <c r="B1096" s="239">
        <v>196</v>
      </c>
      <c r="C1096" s="240">
        <v>7000</v>
      </c>
      <c r="D1096" s="233">
        <f t="shared" si="39"/>
        <v>0.84015444015442287</v>
      </c>
      <c r="E1096" s="234">
        <f t="shared" si="38"/>
        <v>1.7379606452449495E-3</v>
      </c>
      <c r="F1096" s="234">
        <f>SUM($E$9:E1096)</f>
        <v>0.4171532793729204</v>
      </c>
    </row>
    <row r="1097" spans="2:6" x14ac:dyDescent="0.2">
      <c r="B1097" s="239">
        <v>218</v>
      </c>
      <c r="C1097" s="240">
        <v>7000</v>
      </c>
      <c r="D1097" s="233">
        <f t="shared" si="39"/>
        <v>0.84092664092662361</v>
      </c>
      <c r="E1097" s="234">
        <f t="shared" si="38"/>
        <v>1.7379606452449495E-3</v>
      </c>
      <c r="F1097" s="234">
        <f>SUM($E$9:E1097)</f>
        <v>0.41889124001816536</v>
      </c>
    </row>
    <row r="1098" spans="2:6" x14ac:dyDescent="0.2">
      <c r="B1098" s="239">
        <v>278</v>
      </c>
      <c r="C1098" s="240">
        <v>7000</v>
      </c>
      <c r="D1098" s="233">
        <f t="shared" si="39"/>
        <v>0.84169884169882436</v>
      </c>
      <c r="E1098" s="234">
        <f t="shared" ref="E1098:E1161" si="40">C1098/SUM(C:C)</f>
        <v>1.7379606452449495E-3</v>
      </c>
      <c r="F1098" s="234">
        <f>SUM($E$9:E1098)</f>
        <v>0.42062920066341031</v>
      </c>
    </row>
    <row r="1099" spans="2:6" x14ac:dyDescent="0.2">
      <c r="B1099" s="242">
        <v>309</v>
      </c>
      <c r="C1099" s="243">
        <v>7000</v>
      </c>
      <c r="D1099" s="233">
        <f t="shared" ref="D1099:D1162" si="41">D1098+1/COUNT(C:C)</f>
        <v>0.84247104247102511</v>
      </c>
      <c r="E1099" s="234">
        <f t="shared" si="40"/>
        <v>1.7379606452449495E-3</v>
      </c>
      <c r="F1099" s="234">
        <f>SUM($E$9:E1099)</f>
        <v>0.42236716130865526</v>
      </c>
    </row>
    <row r="1100" spans="2:6" x14ac:dyDescent="0.2">
      <c r="B1100" s="242">
        <v>395</v>
      </c>
      <c r="C1100" s="243">
        <v>7000</v>
      </c>
      <c r="D1100" s="233">
        <f t="shared" si="41"/>
        <v>0.84324324324322586</v>
      </c>
      <c r="E1100" s="234">
        <f t="shared" si="40"/>
        <v>1.7379606452449495E-3</v>
      </c>
      <c r="F1100" s="234">
        <f>SUM($E$9:E1100)</f>
        <v>0.42410512195390021</v>
      </c>
    </row>
    <row r="1101" spans="2:6" x14ac:dyDescent="0.2">
      <c r="B1101" s="239">
        <v>616</v>
      </c>
      <c r="C1101" s="240">
        <v>7000</v>
      </c>
      <c r="D1101" s="233">
        <f t="shared" si="41"/>
        <v>0.84401544401542661</v>
      </c>
      <c r="E1101" s="234">
        <f t="shared" si="40"/>
        <v>1.7379606452449495E-3</v>
      </c>
      <c r="F1101" s="234">
        <f>SUM($E$9:E1101)</f>
        <v>0.42584308259914516</v>
      </c>
    </row>
    <row r="1102" spans="2:6" x14ac:dyDescent="0.2">
      <c r="B1102" s="239">
        <v>707</v>
      </c>
      <c r="C1102" s="240">
        <v>7000</v>
      </c>
      <c r="D1102" s="233">
        <f t="shared" si="41"/>
        <v>0.84478764478762736</v>
      </c>
      <c r="E1102" s="234">
        <f t="shared" si="40"/>
        <v>1.7379606452449495E-3</v>
      </c>
      <c r="F1102" s="234">
        <f>SUM($E$9:E1102)</f>
        <v>0.42758104324439011</v>
      </c>
    </row>
    <row r="1103" spans="2:6" x14ac:dyDescent="0.2">
      <c r="B1103" s="239">
        <v>734</v>
      </c>
      <c r="C1103" s="240">
        <v>7000</v>
      </c>
      <c r="D1103" s="233">
        <f t="shared" si="41"/>
        <v>0.8455598455598281</v>
      </c>
      <c r="E1103" s="234">
        <f t="shared" si="40"/>
        <v>1.7379606452449495E-3</v>
      </c>
      <c r="F1103" s="234">
        <f>SUM($E$9:E1103)</f>
        <v>0.42931900388963506</v>
      </c>
    </row>
    <row r="1104" spans="2:6" x14ac:dyDescent="0.2">
      <c r="B1104" s="239">
        <v>792</v>
      </c>
      <c r="C1104" s="240">
        <v>7000</v>
      </c>
      <c r="D1104" s="233">
        <f t="shared" si="41"/>
        <v>0.84633204633202885</v>
      </c>
      <c r="E1104" s="234">
        <f t="shared" si="40"/>
        <v>1.7379606452449495E-3</v>
      </c>
      <c r="F1104" s="234">
        <f>SUM($E$9:E1104)</f>
        <v>0.43105696453488002</v>
      </c>
    </row>
    <row r="1105" spans="2:6" x14ac:dyDescent="0.2">
      <c r="B1105" s="239">
        <v>945</v>
      </c>
      <c r="C1105" s="240">
        <v>7000</v>
      </c>
      <c r="D1105" s="233">
        <f t="shared" si="41"/>
        <v>0.8471042471042296</v>
      </c>
      <c r="E1105" s="234">
        <f t="shared" si="40"/>
        <v>1.7379606452449495E-3</v>
      </c>
      <c r="F1105" s="234">
        <f>SUM($E$9:E1105)</f>
        <v>0.43279492518012497</v>
      </c>
    </row>
    <row r="1106" spans="2:6" x14ac:dyDescent="0.2">
      <c r="B1106" s="242">
        <v>962</v>
      </c>
      <c r="C1106" s="243">
        <v>7000</v>
      </c>
      <c r="D1106" s="233">
        <f t="shared" si="41"/>
        <v>0.84787644787643035</v>
      </c>
      <c r="E1106" s="234">
        <f t="shared" si="40"/>
        <v>1.7379606452449495E-3</v>
      </c>
      <c r="F1106" s="234">
        <f>SUM($E$9:E1106)</f>
        <v>0.43453288582536992</v>
      </c>
    </row>
    <row r="1107" spans="2:6" x14ac:dyDescent="0.2">
      <c r="B1107" s="242">
        <v>1082</v>
      </c>
      <c r="C1107" s="243">
        <v>7000</v>
      </c>
      <c r="D1107" s="233">
        <f t="shared" si="41"/>
        <v>0.8486486486486311</v>
      </c>
      <c r="E1107" s="234">
        <f t="shared" si="40"/>
        <v>1.7379606452449495E-3</v>
      </c>
      <c r="F1107" s="234">
        <f>SUM($E$9:E1107)</f>
        <v>0.43627084647061487</v>
      </c>
    </row>
    <row r="1108" spans="2:6" x14ac:dyDescent="0.2">
      <c r="B1108" s="242">
        <v>1127</v>
      </c>
      <c r="C1108" s="243">
        <v>7000</v>
      </c>
      <c r="D1108" s="233">
        <f t="shared" si="41"/>
        <v>0.84942084942083185</v>
      </c>
      <c r="E1108" s="234">
        <f t="shared" si="40"/>
        <v>1.7379606452449495E-3</v>
      </c>
      <c r="F1108" s="234">
        <f>SUM($E$9:E1108)</f>
        <v>0.43800880711585982</v>
      </c>
    </row>
    <row r="1109" spans="2:6" x14ac:dyDescent="0.2">
      <c r="B1109" s="239">
        <v>1161</v>
      </c>
      <c r="C1109" s="240">
        <v>7000</v>
      </c>
      <c r="D1109" s="233">
        <f t="shared" si="41"/>
        <v>0.8501930501930326</v>
      </c>
      <c r="E1109" s="234">
        <f t="shared" si="40"/>
        <v>1.7379606452449495E-3</v>
      </c>
      <c r="F1109" s="234">
        <f>SUM($E$9:E1109)</f>
        <v>0.43974676776110477</v>
      </c>
    </row>
    <row r="1110" spans="2:6" x14ac:dyDescent="0.2">
      <c r="B1110" s="239">
        <v>1300</v>
      </c>
      <c r="C1110" s="240">
        <v>7000</v>
      </c>
      <c r="D1110" s="233">
        <f t="shared" si="41"/>
        <v>0.85096525096523334</v>
      </c>
      <c r="E1110" s="234">
        <f t="shared" si="40"/>
        <v>1.7379606452449495E-3</v>
      </c>
      <c r="F1110" s="234">
        <f>SUM($E$9:E1110)</f>
        <v>0.44148472840634972</v>
      </c>
    </row>
    <row r="1111" spans="2:6" x14ac:dyDescent="0.2">
      <c r="B1111" s="242">
        <v>1442</v>
      </c>
      <c r="C1111" s="243">
        <v>7000</v>
      </c>
      <c r="D1111" s="233">
        <f t="shared" si="41"/>
        <v>0.85173745173743409</v>
      </c>
      <c r="E1111" s="234">
        <f t="shared" si="40"/>
        <v>1.7379606452449495E-3</v>
      </c>
      <c r="F1111" s="234">
        <f>SUM($E$9:E1111)</f>
        <v>0.44322268905159468</v>
      </c>
    </row>
    <row r="1112" spans="2:6" x14ac:dyDescent="0.2">
      <c r="B1112" s="239">
        <v>1564</v>
      </c>
      <c r="C1112" s="240">
        <v>7000</v>
      </c>
      <c r="D1112" s="233">
        <f t="shared" si="41"/>
        <v>0.85250965250963484</v>
      </c>
      <c r="E1112" s="234">
        <f t="shared" si="40"/>
        <v>1.7379606452449495E-3</v>
      </c>
      <c r="F1112" s="234">
        <f>SUM($E$9:E1112)</f>
        <v>0.44496064969683963</v>
      </c>
    </row>
    <row r="1113" spans="2:6" x14ac:dyDescent="0.2">
      <c r="B1113" s="239">
        <v>1657</v>
      </c>
      <c r="C1113" s="240">
        <v>7000</v>
      </c>
      <c r="D1113" s="233">
        <f t="shared" si="41"/>
        <v>0.85328185328183559</v>
      </c>
      <c r="E1113" s="234">
        <f t="shared" si="40"/>
        <v>1.7379606452449495E-3</v>
      </c>
      <c r="F1113" s="234">
        <f>SUM($E$9:E1113)</f>
        <v>0.44669861034208458</v>
      </c>
    </row>
    <row r="1114" spans="2:6" x14ac:dyDescent="0.2">
      <c r="B1114" s="239">
        <v>1663</v>
      </c>
      <c r="C1114" s="240">
        <v>7000</v>
      </c>
      <c r="D1114" s="233">
        <f t="shared" si="41"/>
        <v>0.85405405405403634</v>
      </c>
      <c r="E1114" s="234">
        <f t="shared" si="40"/>
        <v>1.7379606452449495E-3</v>
      </c>
      <c r="F1114" s="234">
        <f>SUM($E$9:E1114)</f>
        <v>0.44843657098732953</v>
      </c>
    </row>
    <row r="1115" spans="2:6" x14ac:dyDescent="0.2">
      <c r="B1115" s="239">
        <v>1670</v>
      </c>
      <c r="C1115" s="240">
        <v>7000</v>
      </c>
      <c r="D1115" s="233">
        <f t="shared" si="41"/>
        <v>0.85482625482623709</v>
      </c>
      <c r="E1115" s="234">
        <f t="shared" si="40"/>
        <v>1.7379606452449495E-3</v>
      </c>
      <c r="F1115" s="234">
        <f>SUM($E$9:E1115)</f>
        <v>0.45017453163257448</v>
      </c>
    </row>
    <row r="1116" spans="2:6" x14ac:dyDescent="0.2">
      <c r="B1116" s="239">
        <v>1672</v>
      </c>
      <c r="C1116" s="240">
        <v>7000</v>
      </c>
      <c r="D1116" s="233">
        <f t="shared" si="41"/>
        <v>0.85559845559843783</v>
      </c>
      <c r="E1116" s="234">
        <f t="shared" si="40"/>
        <v>1.7379606452449495E-3</v>
      </c>
      <c r="F1116" s="234">
        <f>SUM($E$9:E1116)</f>
        <v>0.45191249227781943</v>
      </c>
    </row>
    <row r="1117" spans="2:6" x14ac:dyDescent="0.2">
      <c r="B1117" s="242">
        <v>1713</v>
      </c>
      <c r="C1117" s="243">
        <v>7000</v>
      </c>
      <c r="D1117" s="233">
        <f t="shared" si="41"/>
        <v>0.85637065637063858</v>
      </c>
      <c r="E1117" s="234">
        <f t="shared" si="40"/>
        <v>1.7379606452449495E-3</v>
      </c>
      <c r="F1117" s="234">
        <f>SUM($E$9:E1117)</f>
        <v>0.45365045292306438</v>
      </c>
    </row>
    <row r="1118" spans="2:6" x14ac:dyDescent="0.2">
      <c r="B1118" s="239">
        <v>1755</v>
      </c>
      <c r="C1118" s="240">
        <v>7000</v>
      </c>
      <c r="D1118" s="233">
        <f t="shared" si="41"/>
        <v>0.85714285714283933</v>
      </c>
      <c r="E1118" s="234">
        <f t="shared" si="40"/>
        <v>1.7379606452449495E-3</v>
      </c>
      <c r="F1118" s="234">
        <f>SUM($E$9:E1118)</f>
        <v>0.45538841356830934</v>
      </c>
    </row>
    <row r="1119" spans="2:6" x14ac:dyDescent="0.2">
      <c r="B1119" s="239">
        <v>1787</v>
      </c>
      <c r="C1119" s="240">
        <v>7000</v>
      </c>
      <c r="D1119" s="233">
        <f t="shared" si="41"/>
        <v>0.85791505791504008</v>
      </c>
      <c r="E1119" s="234">
        <f t="shared" si="40"/>
        <v>1.7379606452449495E-3</v>
      </c>
      <c r="F1119" s="234">
        <f>SUM($E$9:E1119)</f>
        <v>0.45712637421355429</v>
      </c>
    </row>
    <row r="1120" spans="2:6" x14ac:dyDescent="0.2">
      <c r="B1120" s="239">
        <v>1833</v>
      </c>
      <c r="C1120" s="240">
        <v>7000</v>
      </c>
      <c r="D1120" s="233">
        <f t="shared" si="41"/>
        <v>0.85868725868724083</v>
      </c>
      <c r="E1120" s="234">
        <f t="shared" si="40"/>
        <v>1.7379606452449495E-3</v>
      </c>
      <c r="F1120" s="234">
        <f>SUM($E$9:E1120)</f>
        <v>0.45886433485879924</v>
      </c>
    </row>
    <row r="1121" spans="2:6" x14ac:dyDescent="0.2">
      <c r="B1121" s="239">
        <v>1834</v>
      </c>
      <c r="C1121" s="240">
        <v>7000</v>
      </c>
      <c r="D1121" s="233">
        <f t="shared" si="41"/>
        <v>0.85945945945944158</v>
      </c>
      <c r="E1121" s="234">
        <f t="shared" si="40"/>
        <v>1.7379606452449495E-3</v>
      </c>
      <c r="F1121" s="234">
        <f>SUM($E$9:E1121)</f>
        <v>0.46060229550404419</v>
      </c>
    </row>
    <row r="1122" spans="2:6" x14ac:dyDescent="0.2">
      <c r="B1122" s="242">
        <v>1863</v>
      </c>
      <c r="C1122" s="243">
        <v>7000</v>
      </c>
      <c r="D1122" s="233">
        <f t="shared" si="41"/>
        <v>0.86023166023164233</v>
      </c>
      <c r="E1122" s="234">
        <f t="shared" si="40"/>
        <v>1.7379606452449495E-3</v>
      </c>
      <c r="F1122" s="234">
        <f>SUM($E$9:E1122)</f>
        <v>0.46234025614928914</v>
      </c>
    </row>
    <row r="1123" spans="2:6" x14ac:dyDescent="0.2">
      <c r="B1123" s="239">
        <v>1876</v>
      </c>
      <c r="C1123" s="240">
        <v>7000</v>
      </c>
      <c r="D1123" s="233">
        <f t="shared" si="41"/>
        <v>0.86100386100384307</v>
      </c>
      <c r="E1123" s="234">
        <f t="shared" si="40"/>
        <v>1.7379606452449495E-3</v>
      </c>
      <c r="F1123" s="234">
        <f>SUM($E$9:E1123)</f>
        <v>0.46407821679453409</v>
      </c>
    </row>
    <row r="1124" spans="2:6" x14ac:dyDescent="0.2">
      <c r="B1124" s="239">
        <v>1963</v>
      </c>
      <c r="C1124" s="240">
        <v>7000</v>
      </c>
      <c r="D1124" s="233">
        <f t="shared" si="41"/>
        <v>0.86177606177604382</v>
      </c>
      <c r="E1124" s="234">
        <f t="shared" si="40"/>
        <v>1.7379606452449495E-3</v>
      </c>
      <c r="F1124" s="234">
        <f>SUM($E$9:E1124)</f>
        <v>0.46581617743977904</v>
      </c>
    </row>
    <row r="1125" spans="2:6" x14ac:dyDescent="0.2">
      <c r="B1125" s="239">
        <v>2029</v>
      </c>
      <c r="C1125" s="240">
        <v>7000</v>
      </c>
      <c r="D1125" s="233">
        <f t="shared" si="41"/>
        <v>0.86254826254824457</v>
      </c>
      <c r="E1125" s="234">
        <f t="shared" si="40"/>
        <v>1.7379606452449495E-3</v>
      </c>
      <c r="F1125" s="234">
        <f>SUM($E$9:E1125)</f>
        <v>0.467554138085024</v>
      </c>
    </row>
    <row r="1126" spans="2:6" x14ac:dyDescent="0.2">
      <c r="B1126" s="239">
        <v>2100</v>
      </c>
      <c r="C1126" s="240">
        <v>7000</v>
      </c>
      <c r="D1126" s="233">
        <f t="shared" si="41"/>
        <v>0.86332046332044532</v>
      </c>
      <c r="E1126" s="234">
        <f t="shared" si="40"/>
        <v>1.7379606452449495E-3</v>
      </c>
      <c r="F1126" s="234">
        <f>SUM($E$9:E1126)</f>
        <v>0.46929209873026895</v>
      </c>
    </row>
    <row r="1127" spans="2:6" x14ac:dyDescent="0.2">
      <c r="B1127" s="239">
        <v>2128</v>
      </c>
      <c r="C1127" s="240">
        <v>7000</v>
      </c>
      <c r="D1127" s="233">
        <f t="shared" si="41"/>
        <v>0.86409266409264607</v>
      </c>
      <c r="E1127" s="234">
        <f t="shared" si="40"/>
        <v>1.7379606452449495E-3</v>
      </c>
      <c r="F1127" s="234">
        <f>SUM($E$9:E1127)</f>
        <v>0.4710300593755139</v>
      </c>
    </row>
    <row r="1128" spans="2:6" x14ac:dyDescent="0.2">
      <c r="B1128" s="239">
        <v>2153</v>
      </c>
      <c r="C1128" s="240">
        <v>7000</v>
      </c>
      <c r="D1128" s="233">
        <f t="shared" si="41"/>
        <v>0.86486486486484682</v>
      </c>
      <c r="E1128" s="234">
        <f t="shared" si="40"/>
        <v>1.7379606452449495E-3</v>
      </c>
      <c r="F1128" s="234">
        <f>SUM($E$9:E1128)</f>
        <v>0.47276802002075885</v>
      </c>
    </row>
    <row r="1129" spans="2:6" x14ac:dyDescent="0.2">
      <c r="B1129" s="239">
        <v>2206</v>
      </c>
      <c r="C1129" s="240">
        <v>7000</v>
      </c>
      <c r="D1129" s="233">
        <f t="shared" si="41"/>
        <v>0.86563706563704756</v>
      </c>
      <c r="E1129" s="234">
        <f t="shared" si="40"/>
        <v>1.7379606452449495E-3</v>
      </c>
      <c r="F1129" s="234">
        <f>SUM($E$9:E1129)</f>
        <v>0.4745059806660038</v>
      </c>
    </row>
    <row r="1130" spans="2:6" x14ac:dyDescent="0.2">
      <c r="B1130" s="239">
        <v>205</v>
      </c>
      <c r="C1130" s="240">
        <v>7632</v>
      </c>
      <c r="D1130" s="233">
        <f t="shared" si="41"/>
        <v>0.86640926640924831</v>
      </c>
      <c r="E1130" s="234">
        <f t="shared" si="40"/>
        <v>1.8948736635013507E-3</v>
      </c>
      <c r="F1130" s="234">
        <f>SUM($E$9:E1130)</f>
        <v>0.47640085432950513</v>
      </c>
    </row>
    <row r="1131" spans="2:6" x14ac:dyDescent="0.2">
      <c r="B1131" s="239">
        <v>30</v>
      </c>
      <c r="C1131" s="240">
        <v>8000</v>
      </c>
      <c r="D1131" s="233">
        <f t="shared" si="41"/>
        <v>0.86718146718144906</v>
      </c>
      <c r="E1131" s="234">
        <f t="shared" si="40"/>
        <v>1.9862407374227997E-3</v>
      </c>
      <c r="F1131" s="234">
        <f>SUM($E$9:E1131)</f>
        <v>0.47838709506692795</v>
      </c>
    </row>
    <row r="1132" spans="2:6" x14ac:dyDescent="0.2">
      <c r="B1132" s="239">
        <v>49</v>
      </c>
      <c r="C1132" s="240">
        <v>8000</v>
      </c>
      <c r="D1132" s="233">
        <f t="shared" si="41"/>
        <v>0.86795366795364981</v>
      </c>
      <c r="E1132" s="234">
        <f t="shared" si="40"/>
        <v>1.9862407374227997E-3</v>
      </c>
      <c r="F1132" s="234">
        <f>SUM($E$9:E1132)</f>
        <v>0.48037333580435077</v>
      </c>
    </row>
    <row r="1133" spans="2:6" x14ac:dyDescent="0.2">
      <c r="B1133" s="239">
        <v>121</v>
      </c>
      <c r="C1133" s="240">
        <v>8000</v>
      </c>
      <c r="D1133" s="233">
        <f t="shared" si="41"/>
        <v>0.86872586872585056</v>
      </c>
      <c r="E1133" s="234">
        <f t="shared" si="40"/>
        <v>1.9862407374227997E-3</v>
      </c>
      <c r="F1133" s="234">
        <f>SUM($E$9:E1133)</f>
        <v>0.48235957654177358</v>
      </c>
    </row>
    <row r="1134" spans="2:6" x14ac:dyDescent="0.2">
      <c r="B1134" s="239">
        <v>127</v>
      </c>
      <c r="C1134" s="240">
        <v>8000</v>
      </c>
      <c r="D1134" s="233">
        <f t="shared" si="41"/>
        <v>0.86949806949805131</v>
      </c>
      <c r="E1134" s="234">
        <f t="shared" si="40"/>
        <v>1.9862407374227997E-3</v>
      </c>
      <c r="F1134" s="234">
        <f>SUM($E$9:E1134)</f>
        <v>0.4843458172791964</v>
      </c>
    </row>
    <row r="1135" spans="2:6" x14ac:dyDescent="0.2">
      <c r="B1135" s="242">
        <v>169</v>
      </c>
      <c r="C1135" s="243">
        <v>8000</v>
      </c>
      <c r="D1135" s="233">
        <f t="shared" si="41"/>
        <v>0.87027027027025206</v>
      </c>
      <c r="E1135" s="234">
        <f t="shared" si="40"/>
        <v>1.9862407374227997E-3</v>
      </c>
      <c r="F1135" s="234">
        <f>SUM($E$9:E1135)</f>
        <v>0.48633205801661922</v>
      </c>
    </row>
    <row r="1136" spans="2:6" x14ac:dyDescent="0.2">
      <c r="B1136" s="242">
        <v>230</v>
      </c>
      <c r="C1136" s="243">
        <v>8000</v>
      </c>
      <c r="D1136" s="233">
        <f t="shared" si="41"/>
        <v>0.8710424710424528</v>
      </c>
      <c r="E1136" s="234">
        <f t="shared" si="40"/>
        <v>1.9862407374227997E-3</v>
      </c>
      <c r="F1136" s="234">
        <f>SUM($E$9:E1136)</f>
        <v>0.48831829875404204</v>
      </c>
    </row>
    <row r="1137" spans="2:6" x14ac:dyDescent="0.2">
      <c r="B1137" s="239">
        <v>386</v>
      </c>
      <c r="C1137" s="240">
        <v>8000</v>
      </c>
      <c r="D1137" s="233">
        <f t="shared" si="41"/>
        <v>0.87181467181465355</v>
      </c>
      <c r="E1137" s="234">
        <f t="shared" si="40"/>
        <v>1.9862407374227997E-3</v>
      </c>
      <c r="F1137" s="234">
        <f>SUM($E$9:E1137)</f>
        <v>0.49030453949146485</v>
      </c>
    </row>
    <row r="1138" spans="2:6" x14ac:dyDescent="0.2">
      <c r="B1138" s="239">
        <v>604</v>
      </c>
      <c r="C1138" s="240">
        <v>8000</v>
      </c>
      <c r="D1138" s="233">
        <f t="shared" si="41"/>
        <v>0.8725868725868543</v>
      </c>
      <c r="E1138" s="234">
        <f t="shared" si="40"/>
        <v>1.9862407374227997E-3</v>
      </c>
      <c r="F1138" s="234">
        <f>SUM($E$9:E1138)</f>
        <v>0.49229078022888767</v>
      </c>
    </row>
    <row r="1139" spans="2:6" x14ac:dyDescent="0.2">
      <c r="B1139" s="239">
        <v>634</v>
      </c>
      <c r="C1139" s="240">
        <v>8000</v>
      </c>
      <c r="D1139" s="233">
        <f t="shared" si="41"/>
        <v>0.87335907335905505</v>
      </c>
      <c r="E1139" s="234">
        <f t="shared" si="40"/>
        <v>1.9862407374227997E-3</v>
      </c>
      <c r="F1139" s="234">
        <f>SUM($E$9:E1139)</f>
        <v>0.49427702096631049</v>
      </c>
    </row>
    <row r="1140" spans="2:6" x14ac:dyDescent="0.2">
      <c r="B1140" s="239">
        <v>640</v>
      </c>
      <c r="C1140" s="240">
        <v>8000</v>
      </c>
      <c r="D1140" s="233">
        <f t="shared" si="41"/>
        <v>0.8741312741312558</v>
      </c>
      <c r="E1140" s="234">
        <f t="shared" si="40"/>
        <v>1.9862407374227997E-3</v>
      </c>
      <c r="F1140" s="234">
        <f>SUM($E$9:E1140)</f>
        <v>0.4962632617037333</v>
      </c>
    </row>
    <row r="1141" spans="2:6" x14ac:dyDescent="0.2">
      <c r="B1141" s="239">
        <v>644</v>
      </c>
      <c r="C1141" s="240">
        <v>8000</v>
      </c>
      <c r="D1141" s="233">
        <f t="shared" si="41"/>
        <v>0.87490347490345655</v>
      </c>
      <c r="E1141" s="234">
        <f t="shared" si="40"/>
        <v>1.9862407374227997E-3</v>
      </c>
      <c r="F1141" s="234">
        <f>SUM($E$9:E1141)</f>
        <v>0.49824950244115612</v>
      </c>
    </row>
    <row r="1142" spans="2:6" x14ac:dyDescent="0.2">
      <c r="B1142" s="239">
        <v>677</v>
      </c>
      <c r="C1142" s="240">
        <v>8000</v>
      </c>
      <c r="D1142" s="233">
        <f t="shared" si="41"/>
        <v>0.87567567567565729</v>
      </c>
      <c r="E1142" s="234">
        <f t="shared" si="40"/>
        <v>1.9862407374227997E-3</v>
      </c>
      <c r="F1142" s="234">
        <f>SUM($E$9:E1142)</f>
        <v>0.50023574317857888</v>
      </c>
    </row>
    <row r="1143" spans="2:6" x14ac:dyDescent="0.2">
      <c r="B1143" s="242">
        <v>720</v>
      </c>
      <c r="C1143" s="243">
        <v>8000</v>
      </c>
      <c r="D1143" s="233">
        <f t="shared" si="41"/>
        <v>0.87644787644785804</v>
      </c>
      <c r="E1143" s="234">
        <f t="shared" si="40"/>
        <v>1.9862407374227997E-3</v>
      </c>
      <c r="F1143" s="234">
        <f>SUM($E$9:E1143)</f>
        <v>0.5022219839160017</v>
      </c>
    </row>
    <row r="1144" spans="2:6" x14ac:dyDescent="0.2">
      <c r="B1144" s="239">
        <v>722</v>
      </c>
      <c r="C1144" s="240">
        <v>8000</v>
      </c>
      <c r="D1144" s="233">
        <f t="shared" si="41"/>
        <v>0.87722007722005879</v>
      </c>
      <c r="E1144" s="234">
        <f t="shared" si="40"/>
        <v>1.9862407374227997E-3</v>
      </c>
      <c r="F1144" s="234">
        <f>SUM($E$9:E1144)</f>
        <v>0.50420822465342452</v>
      </c>
    </row>
    <row r="1145" spans="2:6" x14ac:dyDescent="0.2">
      <c r="B1145" s="239">
        <v>724</v>
      </c>
      <c r="C1145" s="240">
        <v>8000</v>
      </c>
      <c r="D1145" s="233">
        <f t="shared" si="41"/>
        <v>0.87799227799225954</v>
      </c>
      <c r="E1145" s="234">
        <f t="shared" si="40"/>
        <v>1.9862407374227997E-3</v>
      </c>
      <c r="F1145" s="234">
        <f>SUM($E$9:E1145)</f>
        <v>0.50619446539084734</v>
      </c>
    </row>
    <row r="1146" spans="2:6" x14ac:dyDescent="0.2">
      <c r="B1146" s="242">
        <v>815</v>
      </c>
      <c r="C1146" s="243">
        <v>8000</v>
      </c>
      <c r="D1146" s="233">
        <f t="shared" si="41"/>
        <v>0.87876447876446029</v>
      </c>
      <c r="E1146" s="234">
        <f t="shared" si="40"/>
        <v>1.9862407374227997E-3</v>
      </c>
      <c r="F1146" s="234">
        <f>SUM($E$9:E1146)</f>
        <v>0.50818070612827015</v>
      </c>
    </row>
    <row r="1147" spans="2:6" x14ac:dyDescent="0.2">
      <c r="B1147" s="239">
        <v>862</v>
      </c>
      <c r="C1147" s="240">
        <v>8000</v>
      </c>
      <c r="D1147" s="233">
        <f t="shared" si="41"/>
        <v>0.87953667953666104</v>
      </c>
      <c r="E1147" s="234">
        <f t="shared" si="40"/>
        <v>1.9862407374227997E-3</v>
      </c>
      <c r="F1147" s="234">
        <f>SUM($E$9:E1147)</f>
        <v>0.51016694686569297</v>
      </c>
    </row>
    <row r="1148" spans="2:6" x14ac:dyDescent="0.2">
      <c r="B1148" s="242">
        <v>905</v>
      </c>
      <c r="C1148" s="243">
        <v>8000</v>
      </c>
      <c r="D1148" s="233">
        <f t="shared" si="41"/>
        <v>0.88030888030886179</v>
      </c>
      <c r="E1148" s="234">
        <f t="shared" si="40"/>
        <v>1.9862407374227997E-3</v>
      </c>
      <c r="F1148" s="234">
        <f>SUM($E$9:E1148)</f>
        <v>0.51215318760311579</v>
      </c>
    </row>
    <row r="1149" spans="2:6" x14ac:dyDescent="0.2">
      <c r="B1149" s="242">
        <v>1003</v>
      </c>
      <c r="C1149" s="243">
        <v>8000</v>
      </c>
      <c r="D1149" s="233">
        <f t="shared" si="41"/>
        <v>0.88108108108106253</v>
      </c>
      <c r="E1149" s="234">
        <f t="shared" si="40"/>
        <v>1.9862407374227997E-3</v>
      </c>
      <c r="F1149" s="234">
        <f>SUM($E$9:E1149)</f>
        <v>0.51413942834053861</v>
      </c>
    </row>
    <row r="1150" spans="2:6" x14ac:dyDescent="0.2">
      <c r="B1150" s="239">
        <v>1061</v>
      </c>
      <c r="C1150" s="240">
        <v>8000</v>
      </c>
      <c r="D1150" s="233">
        <f t="shared" si="41"/>
        <v>0.88185328185326328</v>
      </c>
      <c r="E1150" s="234">
        <f t="shared" si="40"/>
        <v>1.9862407374227997E-3</v>
      </c>
      <c r="F1150" s="234">
        <f>SUM($E$9:E1150)</f>
        <v>0.51612566907796142</v>
      </c>
    </row>
    <row r="1151" spans="2:6" x14ac:dyDescent="0.2">
      <c r="B1151" s="242">
        <v>1226</v>
      </c>
      <c r="C1151" s="243">
        <v>8000</v>
      </c>
      <c r="D1151" s="233">
        <f t="shared" si="41"/>
        <v>0.88262548262546403</v>
      </c>
      <c r="E1151" s="234">
        <f t="shared" si="40"/>
        <v>1.9862407374227997E-3</v>
      </c>
      <c r="F1151" s="234">
        <f>SUM($E$9:E1151)</f>
        <v>0.51811190981538424</v>
      </c>
    </row>
    <row r="1152" spans="2:6" x14ac:dyDescent="0.2">
      <c r="B1152" s="239">
        <v>1324</v>
      </c>
      <c r="C1152" s="240">
        <v>8000</v>
      </c>
      <c r="D1152" s="233">
        <f t="shared" si="41"/>
        <v>0.88339768339766478</v>
      </c>
      <c r="E1152" s="234">
        <f t="shared" si="40"/>
        <v>1.9862407374227997E-3</v>
      </c>
      <c r="F1152" s="234">
        <f>SUM($E$9:E1152)</f>
        <v>0.52009815055280706</v>
      </c>
    </row>
    <row r="1153" spans="2:6" x14ac:dyDescent="0.2">
      <c r="B1153" s="239">
        <v>1326</v>
      </c>
      <c r="C1153" s="240">
        <v>8000</v>
      </c>
      <c r="D1153" s="233">
        <f t="shared" si="41"/>
        <v>0.88416988416986553</v>
      </c>
      <c r="E1153" s="234">
        <f t="shared" si="40"/>
        <v>1.9862407374227997E-3</v>
      </c>
      <c r="F1153" s="234">
        <f>SUM($E$9:E1153)</f>
        <v>0.52208439129022988</v>
      </c>
    </row>
    <row r="1154" spans="2:6" x14ac:dyDescent="0.2">
      <c r="B1154" s="242">
        <v>1340</v>
      </c>
      <c r="C1154" s="243">
        <v>8000</v>
      </c>
      <c r="D1154" s="233">
        <f t="shared" si="41"/>
        <v>0.88494208494206628</v>
      </c>
      <c r="E1154" s="234">
        <f t="shared" si="40"/>
        <v>1.9862407374227997E-3</v>
      </c>
      <c r="F1154" s="234">
        <f>SUM($E$9:E1154)</f>
        <v>0.52407063202765269</v>
      </c>
    </row>
    <row r="1155" spans="2:6" x14ac:dyDescent="0.2">
      <c r="B1155" s="242">
        <v>1371</v>
      </c>
      <c r="C1155" s="243">
        <v>8000</v>
      </c>
      <c r="D1155" s="233">
        <f t="shared" si="41"/>
        <v>0.88571428571426702</v>
      </c>
      <c r="E1155" s="234">
        <f t="shared" si="40"/>
        <v>1.9862407374227997E-3</v>
      </c>
      <c r="F1155" s="234">
        <f>SUM($E$9:E1155)</f>
        <v>0.52605687276507551</v>
      </c>
    </row>
    <row r="1156" spans="2:6" x14ac:dyDescent="0.2">
      <c r="B1156" s="242">
        <v>1471</v>
      </c>
      <c r="C1156" s="243">
        <v>8000</v>
      </c>
      <c r="D1156" s="233">
        <f t="shared" si="41"/>
        <v>0.88648648648646777</v>
      </c>
      <c r="E1156" s="234">
        <f t="shared" si="40"/>
        <v>1.9862407374227997E-3</v>
      </c>
      <c r="F1156" s="234">
        <f>SUM($E$9:E1156)</f>
        <v>0.52804311350249833</v>
      </c>
    </row>
    <row r="1157" spans="2:6" x14ac:dyDescent="0.2">
      <c r="B1157" s="239">
        <v>1524</v>
      </c>
      <c r="C1157" s="240">
        <v>8000</v>
      </c>
      <c r="D1157" s="233">
        <f t="shared" si="41"/>
        <v>0.88725868725866852</v>
      </c>
      <c r="E1157" s="234">
        <f t="shared" si="40"/>
        <v>1.9862407374227997E-3</v>
      </c>
      <c r="F1157" s="234">
        <f>SUM($E$9:E1157)</f>
        <v>0.53002935423992115</v>
      </c>
    </row>
    <row r="1158" spans="2:6" x14ac:dyDescent="0.2">
      <c r="B1158" s="242">
        <v>1599</v>
      </c>
      <c r="C1158" s="243">
        <v>8000</v>
      </c>
      <c r="D1158" s="233">
        <f t="shared" si="41"/>
        <v>0.88803088803086927</v>
      </c>
      <c r="E1158" s="234">
        <f t="shared" si="40"/>
        <v>1.9862407374227997E-3</v>
      </c>
      <c r="F1158" s="234">
        <f>SUM($E$9:E1158)</f>
        <v>0.53201559497734396</v>
      </c>
    </row>
    <row r="1159" spans="2:6" x14ac:dyDescent="0.2">
      <c r="B1159" s="239">
        <v>1668</v>
      </c>
      <c r="C1159" s="240">
        <v>8000</v>
      </c>
      <c r="D1159" s="233">
        <f t="shared" si="41"/>
        <v>0.88880308880307002</v>
      </c>
      <c r="E1159" s="234">
        <f t="shared" si="40"/>
        <v>1.9862407374227997E-3</v>
      </c>
      <c r="F1159" s="234">
        <f>SUM($E$9:E1159)</f>
        <v>0.53400183571476678</v>
      </c>
    </row>
    <row r="1160" spans="2:6" x14ac:dyDescent="0.2">
      <c r="B1160" s="242">
        <v>1885</v>
      </c>
      <c r="C1160" s="243">
        <v>8000</v>
      </c>
      <c r="D1160" s="233">
        <f t="shared" si="41"/>
        <v>0.88957528957527077</v>
      </c>
      <c r="E1160" s="234">
        <f t="shared" si="40"/>
        <v>1.9862407374227997E-3</v>
      </c>
      <c r="F1160" s="234">
        <f>SUM($E$9:E1160)</f>
        <v>0.5359880764521896</v>
      </c>
    </row>
    <row r="1161" spans="2:6" x14ac:dyDescent="0.2">
      <c r="B1161" s="239">
        <v>2189</v>
      </c>
      <c r="C1161" s="240">
        <v>8000</v>
      </c>
      <c r="D1161" s="233">
        <f t="shared" si="41"/>
        <v>0.89034749034747152</v>
      </c>
      <c r="E1161" s="234">
        <f t="shared" si="40"/>
        <v>1.9862407374227997E-3</v>
      </c>
      <c r="F1161" s="234">
        <f>SUM($E$9:E1161)</f>
        <v>0.53797431718961242</v>
      </c>
    </row>
    <row r="1162" spans="2:6" x14ac:dyDescent="0.2">
      <c r="B1162" s="239">
        <v>2194</v>
      </c>
      <c r="C1162" s="240">
        <v>8000</v>
      </c>
      <c r="D1162" s="233">
        <f t="shared" si="41"/>
        <v>0.89111969111967226</v>
      </c>
      <c r="E1162" s="234">
        <f t="shared" ref="E1162:E1225" si="42">C1162/SUM(C:C)</f>
        <v>1.9862407374227997E-3</v>
      </c>
      <c r="F1162" s="234">
        <f>SUM($E$9:E1162)</f>
        <v>0.53996055792703523</v>
      </c>
    </row>
    <row r="1163" spans="2:6" x14ac:dyDescent="0.2">
      <c r="B1163" s="239">
        <v>2240</v>
      </c>
      <c r="C1163" s="240">
        <v>8000</v>
      </c>
      <c r="D1163" s="233">
        <f t="shared" ref="D1163:D1226" si="43">D1162+1/COUNT(C:C)</f>
        <v>0.89189189189187301</v>
      </c>
      <c r="E1163" s="234">
        <f t="shared" si="42"/>
        <v>1.9862407374227997E-3</v>
      </c>
      <c r="F1163" s="234">
        <f>SUM($E$9:E1163)</f>
        <v>0.54194679866445805</v>
      </c>
    </row>
    <row r="1164" spans="2:6" x14ac:dyDescent="0.2">
      <c r="B1164" s="242">
        <v>37</v>
      </c>
      <c r="C1164" s="243">
        <v>8904</v>
      </c>
      <c r="D1164" s="233">
        <f t="shared" si="43"/>
        <v>0.89266409266407376</v>
      </c>
      <c r="E1164" s="234">
        <f t="shared" si="42"/>
        <v>2.210685940751576E-3</v>
      </c>
      <c r="F1164" s="234">
        <f>SUM($E$9:E1164)</f>
        <v>0.54415748460520963</v>
      </c>
    </row>
    <row r="1165" spans="2:6" x14ac:dyDescent="0.2">
      <c r="B1165" s="239">
        <v>63</v>
      </c>
      <c r="C1165" s="240">
        <v>9000</v>
      </c>
      <c r="D1165" s="233">
        <f t="shared" si="43"/>
        <v>0.89343629343627451</v>
      </c>
      <c r="E1165" s="234">
        <f t="shared" si="42"/>
        <v>2.2345208296006493E-3</v>
      </c>
      <c r="F1165" s="234">
        <f>SUM($E$9:E1165)</f>
        <v>0.54639200543481026</v>
      </c>
    </row>
    <row r="1166" spans="2:6" x14ac:dyDescent="0.2">
      <c r="B1166" s="239">
        <v>156</v>
      </c>
      <c r="C1166" s="240">
        <v>9000</v>
      </c>
      <c r="D1166" s="233">
        <f t="shared" si="43"/>
        <v>0.89420849420847526</v>
      </c>
      <c r="E1166" s="234">
        <f t="shared" si="42"/>
        <v>2.2345208296006493E-3</v>
      </c>
      <c r="F1166" s="234">
        <f>SUM($E$9:E1166)</f>
        <v>0.54862652626441089</v>
      </c>
    </row>
    <row r="1167" spans="2:6" x14ac:dyDescent="0.2">
      <c r="B1167" s="242">
        <v>217</v>
      </c>
      <c r="C1167" s="243">
        <v>9000</v>
      </c>
      <c r="D1167" s="233">
        <f t="shared" si="43"/>
        <v>0.89498069498067601</v>
      </c>
      <c r="E1167" s="234">
        <f t="shared" si="42"/>
        <v>2.2345208296006493E-3</v>
      </c>
      <c r="F1167" s="234">
        <f>SUM($E$9:E1167)</f>
        <v>0.55086104709401151</v>
      </c>
    </row>
    <row r="1168" spans="2:6" x14ac:dyDescent="0.2">
      <c r="B1168" s="239">
        <v>315</v>
      </c>
      <c r="C1168" s="240">
        <v>9000</v>
      </c>
      <c r="D1168" s="233">
        <f t="shared" si="43"/>
        <v>0.89575289575287675</v>
      </c>
      <c r="E1168" s="234">
        <f t="shared" si="42"/>
        <v>2.2345208296006493E-3</v>
      </c>
      <c r="F1168" s="234">
        <f>SUM($E$9:E1168)</f>
        <v>0.55309556792361214</v>
      </c>
    </row>
    <row r="1169" spans="2:6" x14ac:dyDescent="0.2">
      <c r="B1169" s="239">
        <v>414</v>
      </c>
      <c r="C1169" s="240">
        <v>9000</v>
      </c>
      <c r="D1169" s="233">
        <f t="shared" si="43"/>
        <v>0.8965250965250775</v>
      </c>
      <c r="E1169" s="234">
        <f t="shared" si="42"/>
        <v>2.2345208296006493E-3</v>
      </c>
      <c r="F1169" s="234">
        <f>SUM($E$9:E1169)</f>
        <v>0.55533008875321277</v>
      </c>
    </row>
    <row r="1170" spans="2:6" x14ac:dyDescent="0.2">
      <c r="B1170" s="242">
        <v>565</v>
      </c>
      <c r="C1170" s="243">
        <v>9000</v>
      </c>
      <c r="D1170" s="233">
        <f t="shared" si="43"/>
        <v>0.89729729729727825</v>
      </c>
      <c r="E1170" s="234">
        <f t="shared" si="42"/>
        <v>2.2345208296006493E-3</v>
      </c>
      <c r="F1170" s="234">
        <f>SUM($E$9:E1170)</f>
        <v>0.5575646095828134</v>
      </c>
    </row>
    <row r="1171" spans="2:6" x14ac:dyDescent="0.2">
      <c r="B1171" s="242">
        <v>581</v>
      </c>
      <c r="C1171" s="243">
        <v>9000</v>
      </c>
      <c r="D1171" s="233">
        <f t="shared" si="43"/>
        <v>0.898069498069479</v>
      </c>
      <c r="E1171" s="234">
        <f t="shared" si="42"/>
        <v>2.2345208296006493E-3</v>
      </c>
      <c r="F1171" s="234">
        <f>SUM($E$9:E1171)</f>
        <v>0.55979913041241403</v>
      </c>
    </row>
    <row r="1172" spans="2:6" x14ac:dyDescent="0.2">
      <c r="B1172" s="242">
        <v>591</v>
      </c>
      <c r="C1172" s="243">
        <v>9000</v>
      </c>
      <c r="D1172" s="233">
        <f t="shared" si="43"/>
        <v>0.89884169884167975</v>
      </c>
      <c r="E1172" s="234">
        <f t="shared" si="42"/>
        <v>2.2345208296006493E-3</v>
      </c>
      <c r="F1172" s="234">
        <f>SUM($E$9:E1172)</f>
        <v>0.56203365124201465</v>
      </c>
    </row>
    <row r="1173" spans="2:6" x14ac:dyDescent="0.2">
      <c r="B1173" s="242">
        <v>608</v>
      </c>
      <c r="C1173" s="243">
        <v>9000</v>
      </c>
      <c r="D1173" s="233">
        <f t="shared" si="43"/>
        <v>0.8996138996138805</v>
      </c>
      <c r="E1173" s="234">
        <f t="shared" si="42"/>
        <v>2.2345208296006493E-3</v>
      </c>
      <c r="F1173" s="234">
        <f>SUM($E$9:E1173)</f>
        <v>0.56426817207161528</v>
      </c>
    </row>
    <row r="1174" spans="2:6" x14ac:dyDescent="0.2">
      <c r="B1174" s="239">
        <v>698</v>
      </c>
      <c r="C1174" s="240">
        <v>9000</v>
      </c>
      <c r="D1174" s="233">
        <f t="shared" si="43"/>
        <v>0.90038610038608125</v>
      </c>
      <c r="E1174" s="234">
        <f t="shared" si="42"/>
        <v>2.2345208296006493E-3</v>
      </c>
      <c r="F1174" s="234">
        <f>SUM($E$9:E1174)</f>
        <v>0.56650269290121591</v>
      </c>
    </row>
    <row r="1175" spans="2:6" x14ac:dyDescent="0.2">
      <c r="B1175" s="239">
        <v>731</v>
      </c>
      <c r="C1175" s="240">
        <v>9000</v>
      </c>
      <c r="D1175" s="233">
        <f t="shared" si="43"/>
        <v>0.90115830115828199</v>
      </c>
      <c r="E1175" s="234">
        <f t="shared" si="42"/>
        <v>2.2345208296006493E-3</v>
      </c>
      <c r="F1175" s="234">
        <f>SUM($E$9:E1175)</f>
        <v>0.56873721373081654</v>
      </c>
    </row>
    <row r="1176" spans="2:6" x14ac:dyDescent="0.2">
      <c r="B1176" s="242">
        <v>868</v>
      </c>
      <c r="C1176" s="243">
        <v>9000</v>
      </c>
      <c r="D1176" s="233">
        <f t="shared" si="43"/>
        <v>0.90193050193048274</v>
      </c>
      <c r="E1176" s="234">
        <f t="shared" si="42"/>
        <v>2.2345208296006493E-3</v>
      </c>
      <c r="F1176" s="234">
        <f>SUM($E$9:E1176)</f>
        <v>0.57097173456041717</v>
      </c>
    </row>
    <row r="1177" spans="2:6" x14ac:dyDescent="0.2">
      <c r="B1177" s="242">
        <v>893</v>
      </c>
      <c r="C1177" s="243">
        <v>9000</v>
      </c>
      <c r="D1177" s="233">
        <f t="shared" si="43"/>
        <v>0.90270270270268349</v>
      </c>
      <c r="E1177" s="234">
        <f t="shared" si="42"/>
        <v>2.2345208296006493E-3</v>
      </c>
      <c r="F1177" s="234">
        <f>SUM($E$9:E1177)</f>
        <v>0.57320625539001779</v>
      </c>
    </row>
    <row r="1178" spans="2:6" x14ac:dyDescent="0.2">
      <c r="B1178" s="239">
        <v>898</v>
      </c>
      <c r="C1178" s="240">
        <v>9000</v>
      </c>
      <c r="D1178" s="233">
        <f t="shared" si="43"/>
        <v>0.90347490347488424</v>
      </c>
      <c r="E1178" s="234">
        <f t="shared" si="42"/>
        <v>2.2345208296006493E-3</v>
      </c>
      <c r="F1178" s="234">
        <f>SUM($E$9:E1178)</f>
        <v>0.57544077621961842</v>
      </c>
    </row>
    <row r="1179" spans="2:6" x14ac:dyDescent="0.2">
      <c r="B1179" s="239">
        <v>976</v>
      </c>
      <c r="C1179" s="240">
        <v>9000</v>
      </c>
      <c r="D1179" s="233">
        <f t="shared" si="43"/>
        <v>0.90424710424708499</v>
      </c>
      <c r="E1179" s="234">
        <f t="shared" si="42"/>
        <v>2.2345208296006493E-3</v>
      </c>
      <c r="F1179" s="234">
        <f>SUM($E$9:E1179)</f>
        <v>0.57767529704921905</v>
      </c>
    </row>
    <row r="1180" spans="2:6" x14ac:dyDescent="0.2">
      <c r="B1180" s="242">
        <v>1010</v>
      </c>
      <c r="C1180" s="243">
        <v>9000</v>
      </c>
      <c r="D1180" s="233">
        <f t="shared" si="43"/>
        <v>0.90501930501928574</v>
      </c>
      <c r="E1180" s="234">
        <f t="shared" si="42"/>
        <v>2.2345208296006493E-3</v>
      </c>
      <c r="F1180" s="234">
        <f>SUM($E$9:E1180)</f>
        <v>0.57990981787881968</v>
      </c>
    </row>
    <row r="1181" spans="2:6" x14ac:dyDescent="0.2">
      <c r="B1181" s="239">
        <v>1124</v>
      </c>
      <c r="C1181" s="240">
        <v>9000</v>
      </c>
      <c r="D1181" s="233">
        <f t="shared" si="43"/>
        <v>0.90579150579148648</v>
      </c>
      <c r="E1181" s="234">
        <f t="shared" si="42"/>
        <v>2.2345208296006493E-3</v>
      </c>
      <c r="F1181" s="234">
        <f>SUM($E$9:E1181)</f>
        <v>0.58214433870842031</v>
      </c>
    </row>
    <row r="1182" spans="2:6" x14ac:dyDescent="0.2">
      <c r="B1182" s="239">
        <v>1141</v>
      </c>
      <c r="C1182" s="240">
        <v>9000</v>
      </c>
      <c r="D1182" s="233">
        <f t="shared" si="43"/>
        <v>0.90656370656368723</v>
      </c>
      <c r="E1182" s="234">
        <f t="shared" si="42"/>
        <v>2.2345208296006493E-3</v>
      </c>
      <c r="F1182" s="234">
        <f>SUM($E$9:E1182)</f>
        <v>0.58437885953802093</v>
      </c>
    </row>
    <row r="1183" spans="2:6" x14ac:dyDescent="0.2">
      <c r="B1183" s="242">
        <v>1156</v>
      </c>
      <c r="C1183" s="243">
        <v>9000</v>
      </c>
      <c r="D1183" s="233">
        <f t="shared" si="43"/>
        <v>0.90733590733588798</v>
      </c>
      <c r="E1183" s="234">
        <f t="shared" si="42"/>
        <v>2.2345208296006493E-3</v>
      </c>
      <c r="F1183" s="234">
        <f>SUM($E$9:E1183)</f>
        <v>0.58661338036762156</v>
      </c>
    </row>
    <row r="1184" spans="2:6" x14ac:dyDescent="0.2">
      <c r="B1184" s="242">
        <v>1183</v>
      </c>
      <c r="C1184" s="243">
        <v>9000</v>
      </c>
      <c r="D1184" s="233">
        <f t="shared" si="43"/>
        <v>0.90810810810808873</v>
      </c>
      <c r="E1184" s="234">
        <f t="shared" si="42"/>
        <v>2.2345208296006493E-3</v>
      </c>
      <c r="F1184" s="234">
        <f>SUM($E$9:E1184)</f>
        <v>0.58884790119722219</v>
      </c>
    </row>
    <row r="1185" spans="2:6" x14ac:dyDescent="0.2">
      <c r="B1185" s="239">
        <v>1256</v>
      </c>
      <c r="C1185" s="240">
        <v>9000</v>
      </c>
      <c r="D1185" s="233">
        <f t="shared" si="43"/>
        <v>0.90888030888028948</v>
      </c>
      <c r="E1185" s="234">
        <f t="shared" si="42"/>
        <v>2.2345208296006493E-3</v>
      </c>
      <c r="F1185" s="234">
        <f>SUM($E$9:E1185)</f>
        <v>0.59108242202682282</v>
      </c>
    </row>
    <row r="1186" spans="2:6" x14ac:dyDescent="0.2">
      <c r="B1186" s="242">
        <v>1268</v>
      </c>
      <c r="C1186" s="243">
        <v>9000</v>
      </c>
      <c r="D1186" s="233">
        <f t="shared" si="43"/>
        <v>0.90965250965249023</v>
      </c>
      <c r="E1186" s="234">
        <f t="shared" si="42"/>
        <v>2.2345208296006493E-3</v>
      </c>
      <c r="F1186" s="234">
        <f>SUM($E$9:E1186)</f>
        <v>0.59331694285642345</v>
      </c>
    </row>
    <row r="1187" spans="2:6" x14ac:dyDescent="0.2">
      <c r="B1187" s="239">
        <v>1294</v>
      </c>
      <c r="C1187" s="240">
        <v>9000</v>
      </c>
      <c r="D1187" s="233">
        <f t="shared" si="43"/>
        <v>0.91042471042469097</v>
      </c>
      <c r="E1187" s="234">
        <f t="shared" si="42"/>
        <v>2.2345208296006493E-3</v>
      </c>
      <c r="F1187" s="234">
        <f>SUM($E$9:E1187)</f>
        <v>0.59555146368602407</v>
      </c>
    </row>
    <row r="1188" spans="2:6" x14ac:dyDescent="0.2">
      <c r="B1188" s="239">
        <v>1303</v>
      </c>
      <c r="C1188" s="240">
        <v>9000</v>
      </c>
      <c r="D1188" s="233">
        <f t="shared" si="43"/>
        <v>0.91119691119689172</v>
      </c>
      <c r="E1188" s="234">
        <f t="shared" si="42"/>
        <v>2.2345208296006493E-3</v>
      </c>
      <c r="F1188" s="234">
        <f>SUM($E$9:E1188)</f>
        <v>0.5977859845156247</v>
      </c>
    </row>
    <row r="1189" spans="2:6" x14ac:dyDescent="0.2">
      <c r="B1189" s="239">
        <v>1391</v>
      </c>
      <c r="C1189" s="240">
        <v>9000</v>
      </c>
      <c r="D1189" s="233">
        <f t="shared" si="43"/>
        <v>0.91196911196909247</v>
      </c>
      <c r="E1189" s="234">
        <f t="shared" si="42"/>
        <v>2.2345208296006493E-3</v>
      </c>
      <c r="F1189" s="234">
        <f>SUM($E$9:E1189)</f>
        <v>0.60002050534522533</v>
      </c>
    </row>
    <row r="1190" spans="2:6" x14ac:dyDescent="0.2">
      <c r="B1190" s="242">
        <v>1412</v>
      </c>
      <c r="C1190" s="243">
        <v>9000</v>
      </c>
      <c r="D1190" s="233">
        <f t="shared" si="43"/>
        <v>0.91274131274129322</v>
      </c>
      <c r="E1190" s="234">
        <f t="shared" si="42"/>
        <v>2.2345208296006493E-3</v>
      </c>
      <c r="F1190" s="234">
        <f>SUM($E$9:E1190)</f>
        <v>0.60225502617482596</v>
      </c>
    </row>
    <row r="1191" spans="2:6" x14ac:dyDescent="0.2">
      <c r="B1191" s="239">
        <v>1428</v>
      </c>
      <c r="C1191" s="240">
        <v>9000</v>
      </c>
      <c r="D1191" s="233">
        <f t="shared" si="43"/>
        <v>0.91351351351349397</v>
      </c>
      <c r="E1191" s="234">
        <f t="shared" si="42"/>
        <v>2.2345208296006493E-3</v>
      </c>
      <c r="F1191" s="234">
        <f>SUM($E$9:E1191)</f>
        <v>0.60448954700442659</v>
      </c>
    </row>
    <row r="1192" spans="2:6" x14ac:dyDescent="0.2">
      <c r="B1192" s="242">
        <v>1436</v>
      </c>
      <c r="C1192" s="243">
        <v>9000</v>
      </c>
      <c r="D1192" s="233">
        <f t="shared" si="43"/>
        <v>0.91428571428569472</v>
      </c>
      <c r="E1192" s="234">
        <f t="shared" si="42"/>
        <v>2.2345208296006493E-3</v>
      </c>
      <c r="F1192" s="234">
        <f>SUM($E$9:E1192)</f>
        <v>0.60672406783402721</v>
      </c>
    </row>
    <row r="1193" spans="2:6" x14ac:dyDescent="0.2">
      <c r="B1193" s="239">
        <v>1444</v>
      </c>
      <c r="C1193" s="240">
        <v>9000</v>
      </c>
      <c r="D1193" s="233">
        <f t="shared" si="43"/>
        <v>0.91505791505789547</v>
      </c>
      <c r="E1193" s="234">
        <f t="shared" si="42"/>
        <v>2.2345208296006493E-3</v>
      </c>
      <c r="F1193" s="234">
        <f>SUM($E$9:E1193)</f>
        <v>0.60895858866362784</v>
      </c>
    </row>
    <row r="1194" spans="2:6" x14ac:dyDescent="0.2">
      <c r="B1194" s="242">
        <v>1485</v>
      </c>
      <c r="C1194" s="243">
        <v>9000</v>
      </c>
      <c r="D1194" s="233">
        <f t="shared" si="43"/>
        <v>0.91583011583009621</v>
      </c>
      <c r="E1194" s="234">
        <f t="shared" si="42"/>
        <v>2.2345208296006493E-3</v>
      </c>
      <c r="F1194" s="234">
        <f>SUM($E$9:E1194)</f>
        <v>0.61119310949322847</v>
      </c>
    </row>
    <row r="1195" spans="2:6" x14ac:dyDescent="0.2">
      <c r="B1195" s="242">
        <v>1532</v>
      </c>
      <c r="C1195" s="243">
        <v>9000</v>
      </c>
      <c r="D1195" s="233">
        <f t="shared" si="43"/>
        <v>0.91660231660229696</v>
      </c>
      <c r="E1195" s="234">
        <f t="shared" si="42"/>
        <v>2.2345208296006493E-3</v>
      </c>
      <c r="F1195" s="234">
        <f>SUM($E$9:E1195)</f>
        <v>0.6134276303228291</v>
      </c>
    </row>
    <row r="1196" spans="2:6" x14ac:dyDescent="0.2">
      <c r="B1196" s="242">
        <v>1551</v>
      </c>
      <c r="C1196" s="243">
        <v>9000</v>
      </c>
      <c r="D1196" s="233">
        <f t="shared" si="43"/>
        <v>0.91737451737449771</v>
      </c>
      <c r="E1196" s="234">
        <f t="shared" si="42"/>
        <v>2.2345208296006493E-3</v>
      </c>
      <c r="F1196" s="234">
        <f>SUM($E$9:E1196)</f>
        <v>0.61566215115242973</v>
      </c>
    </row>
    <row r="1197" spans="2:6" x14ac:dyDescent="0.2">
      <c r="B1197" s="242">
        <v>1568</v>
      </c>
      <c r="C1197" s="243">
        <v>9000</v>
      </c>
      <c r="D1197" s="233">
        <f t="shared" si="43"/>
        <v>0.91814671814669846</v>
      </c>
      <c r="E1197" s="234">
        <f t="shared" si="42"/>
        <v>2.2345208296006493E-3</v>
      </c>
      <c r="F1197" s="234">
        <f>SUM($E$9:E1197)</f>
        <v>0.61789667198203035</v>
      </c>
    </row>
    <row r="1198" spans="2:6" x14ac:dyDescent="0.2">
      <c r="B1198" s="242">
        <v>1571</v>
      </c>
      <c r="C1198" s="243">
        <v>9000</v>
      </c>
      <c r="D1198" s="233">
        <f t="shared" si="43"/>
        <v>0.91891891891889921</v>
      </c>
      <c r="E1198" s="234">
        <f t="shared" si="42"/>
        <v>2.2345208296006493E-3</v>
      </c>
      <c r="F1198" s="234">
        <f>SUM($E$9:E1198)</f>
        <v>0.62013119281163098</v>
      </c>
    </row>
    <row r="1199" spans="2:6" x14ac:dyDescent="0.2">
      <c r="B1199" s="239">
        <v>1577</v>
      </c>
      <c r="C1199" s="240">
        <v>9000</v>
      </c>
      <c r="D1199" s="233">
        <f t="shared" si="43"/>
        <v>0.91969111969109996</v>
      </c>
      <c r="E1199" s="234">
        <f t="shared" si="42"/>
        <v>2.2345208296006493E-3</v>
      </c>
      <c r="F1199" s="234">
        <f>SUM($E$9:E1199)</f>
        <v>0.62236571364123161</v>
      </c>
    </row>
    <row r="1200" spans="2:6" x14ac:dyDescent="0.2">
      <c r="B1200" s="239">
        <v>1828</v>
      </c>
      <c r="C1200" s="240">
        <v>9000</v>
      </c>
      <c r="D1200" s="233">
        <f t="shared" si="43"/>
        <v>0.9204633204633007</v>
      </c>
      <c r="E1200" s="234">
        <f t="shared" si="42"/>
        <v>2.2345208296006493E-3</v>
      </c>
      <c r="F1200" s="234">
        <f>SUM($E$9:E1200)</f>
        <v>0.62460023447083224</v>
      </c>
    </row>
    <row r="1201" spans="2:6" x14ac:dyDescent="0.2">
      <c r="B1201" s="242">
        <v>1882</v>
      </c>
      <c r="C1201" s="243">
        <v>9000</v>
      </c>
      <c r="D1201" s="233">
        <f t="shared" si="43"/>
        <v>0.92123552123550145</v>
      </c>
      <c r="E1201" s="234">
        <f t="shared" si="42"/>
        <v>2.2345208296006493E-3</v>
      </c>
      <c r="F1201" s="234">
        <f>SUM($E$9:E1201)</f>
        <v>0.62683475530043287</v>
      </c>
    </row>
    <row r="1202" spans="2:6" x14ac:dyDescent="0.2">
      <c r="B1202" s="242">
        <v>1887</v>
      </c>
      <c r="C1202" s="243">
        <v>9000</v>
      </c>
      <c r="D1202" s="233">
        <f t="shared" si="43"/>
        <v>0.9220077220077022</v>
      </c>
      <c r="E1202" s="234">
        <f t="shared" si="42"/>
        <v>2.2345208296006493E-3</v>
      </c>
      <c r="F1202" s="234">
        <f>SUM($E$9:E1202)</f>
        <v>0.62906927613003349</v>
      </c>
    </row>
    <row r="1203" spans="2:6" x14ac:dyDescent="0.2">
      <c r="B1203" s="239">
        <v>1907</v>
      </c>
      <c r="C1203" s="240">
        <v>9000</v>
      </c>
      <c r="D1203" s="233">
        <f t="shared" si="43"/>
        <v>0.92277992277990295</v>
      </c>
      <c r="E1203" s="234">
        <f t="shared" si="42"/>
        <v>2.2345208296006493E-3</v>
      </c>
      <c r="F1203" s="234">
        <f>SUM($E$9:E1203)</f>
        <v>0.63130379695963412</v>
      </c>
    </row>
    <row r="1204" spans="2:6" x14ac:dyDescent="0.2">
      <c r="B1204" s="239">
        <v>1956</v>
      </c>
      <c r="C1204" s="240">
        <v>9000</v>
      </c>
      <c r="D1204" s="233">
        <f t="shared" si="43"/>
        <v>0.9235521235521037</v>
      </c>
      <c r="E1204" s="234">
        <f t="shared" si="42"/>
        <v>2.2345208296006493E-3</v>
      </c>
      <c r="F1204" s="234">
        <f>SUM($E$9:E1204)</f>
        <v>0.63353831778923475</v>
      </c>
    </row>
    <row r="1205" spans="2:6" x14ac:dyDescent="0.2">
      <c r="B1205" s="242">
        <v>1973</v>
      </c>
      <c r="C1205" s="243">
        <v>9000</v>
      </c>
      <c r="D1205" s="233">
        <f t="shared" si="43"/>
        <v>0.92432432432430445</v>
      </c>
      <c r="E1205" s="234">
        <f t="shared" si="42"/>
        <v>2.2345208296006493E-3</v>
      </c>
      <c r="F1205" s="234">
        <f>SUM($E$9:E1205)</f>
        <v>0.63577283861883538</v>
      </c>
    </row>
    <row r="1206" spans="2:6" x14ac:dyDescent="0.2">
      <c r="B1206" s="239">
        <v>2060</v>
      </c>
      <c r="C1206" s="240">
        <v>9000</v>
      </c>
      <c r="D1206" s="233">
        <f t="shared" si="43"/>
        <v>0.9250965250965052</v>
      </c>
      <c r="E1206" s="234">
        <f t="shared" si="42"/>
        <v>2.2345208296006493E-3</v>
      </c>
      <c r="F1206" s="234">
        <f>SUM($E$9:E1206)</f>
        <v>0.63800735944843601</v>
      </c>
    </row>
    <row r="1207" spans="2:6" x14ac:dyDescent="0.2">
      <c r="B1207" s="242">
        <v>2121</v>
      </c>
      <c r="C1207" s="243">
        <v>9000</v>
      </c>
      <c r="D1207" s="233">
        <f t="shared" si="43"/>
        <v>0.92586872586870594</v>
      </c>
      <c r="E1207" s="234">
        <f t="shared" si="42"/>
        <v>2.2345208296006493E-3</v>
      </c>
      <c r="F1207" s="234">
        <f>SUM($E$9:E1207)</f>
        <v>0.64024188027803663</v>
      </c>
    </row>
    <row r="1208" spans="2:6" x14ac:dyDescent="0.2">
      <c r="B1208" s="239">
        <v>2135</v>
      </c>
      <c r="C1208" s="240">
        <v>9000</v>
      </c>
      <c r="D1208" s="233">
        <f t="shared" si="43"/>
        <v>0.92664092664090669</v>
      </c>
      <c r="E1208" s="234">
        <f t="shared" si="42"/>
        <v>2.2345208296006493E-3</v>
      </c>
      <c r="F1208" s="234">
        <f>SUM($E$9:E1208)</f>
        <v>0.64247640110763726</v>
      </c>
    </row>
    <row r="1209" spans="2:6" x14ac:dyDescent="0.2">
      <c r="B1209" s="242">
        <v>2137</v>
      </c>
      <c r="C1209" s="243">
        <v>9000</v>
      </c>
      <c r="D1209" s="233">
        <f t="shared" si="43"/>
        <v>0.92741312741310744</v>
      </c>
      <c r="E1209" s="234">
        <f t="shared" si="42"/>
        <v>2.2345208296006493E-3</v>
      </c>
      <c r="F1209" s="234">
        <f>SUM($E$9:E1209)</f>
        <v>0.64471092193723789</v>
      </c>
    </row>
    <row r="1210" spans="2:6" x14ac:dyDescent="0.2">
      <c r="B1210" s="242">
        <v>2269</v>
      </c>
      <c r="C1210" s="243">
        <v>9000</v>
      </c>
      <c r="D1210" s="233">
        <f t="shared" si="43"/>
        <v>0.92818532818530819</v>
      </c>
      <c r="E1210" s="234">
        <f t="shared" si="42"/>
        <v>2.2345208296006493E-3</v>
      </c>
      <c r="F1210" s="234">
        <f>SUM($E$9:E1210)</f>
        <v>0.64694544276683852</v>
      </c>
    </row>
    <row r="1211" spans="2:6" x14ac:dyDescent="0.2">
      <c r="B1211" s="242">
        <v>2279</v>
      </c>
      <c r="C1211" s="243">
        <v>9000</v>
      </c>
      <c r="D1211" s="233">
        <f t="shared" si="43"/>
        <v>0.92895752895750894</v>
      </c>
      <c r="E1211" s="234">
        <f t="shared" si="42"/>
        <v>2.2345208296006493E-3</v>
      </c>
      <c r="F1211" s="234">
        <f>SUM($E$9:E1211)</f>
        <v>0.64917996359643915</v>
      </c>
    </row>
    <row r="1212" spans="2:6" x14ac:dyDescent="0.2">
      <c r="B1212" s="239">
        <v>115</v>
      </c>
      <c r="C1212" s="240">
        <v>9222</v>
      </c>
      <c r="D1212" s="233">
        <f t="shared" si="43"/>
        <v>0.92972972972970969</v>
      </c>
      <c r="E1212" s="234">
        <f t="shared" si="42"/>
        <v>2.2896390100641323E-3</v>
      </c>
      <c r="F1212" s="234">
        <f>SUM($E$9:E1212)</f>
        <v>0.65146960260650333</v>
      </c>
    </row>
    <row r="1213" spans="2:6" x14ac:dyDescent="0.2">
      <c r="B1213" s="239">
        <v>104</v>
      </c>
      <c r="C1213" s="240">
        <v>9891.0720000000001</v>
      </c>
      <c r="D1213" s="233">
        <f t="shared" si="43"/>
        <v>0.93050193050191043</v>
      </c>
      <c r="E1213" s="234">
        <f t="shared" si="42"/>
        <v>2.4557562678977508E-3</v>
      </c>
      <c r="F1213" s="234">
        <f>SUM($E$9:E1213)</f>
        <v>0.65392535887440106</v>
      </c>
    </row>
    <row r="1214" spans="2:6" x14ac:dyDescent="0.2">
      <c r="B1214" s="242">
        <v>40</v>
      </c>
      <c r="C1214" s="243">
        <v>10000</v>
      </c>
      <c r="D1214" s="233">
        <f t="shared" si="43"/>
        <v>0.93127413127411118</v>
      </c>
      <c r="E1214" s="234">
        <f t="shared" si="42"/>
        <v>2.4828009217784993E-3</v>
      </c>
      <c r="F1214" s="234">
        <f>SUM($E$9:E1214)</f>
        <v>0.65640815979617961</v>
      </c>
    </row>
    <row r="1215" spans="2:6" x14ac:dyDescent="0.2">
      <c r="B1215" s="242">
        <v>67</v>
      </c>
      <c r="C1215" s="243">
        <v>10000</v>
      </c>
      <c r="D1215" s="233">
        <f t="shared" si="43"/>
        <v>0.93204633204631193</v>
      </c>
      <c r="E1215" s="234">
        <f t="shared" si="42"/>
        <v>2.4828009217784993E-3</v>
      </c>
      <c r="F1215" s="234">
        <f>SUM($E$9:E1215)</f>
        <v>0.65889096071795816</v>
      </c>
    </row>
    <row r="1216" spans="2:6" x14ac:dyDescent="0.2">
      <c r="B1216" s="242">
        <v>249</v>
      </c>
      <c r="C1216" s="243">
        <v>10000</v>
      </c>
      <c r="D1216" s="233">
        <f t="shared" si="43"/>
        <v>0.93281853281851268</v>
      </c>
      <c r="E1216" s="234">
        <f t="shared" si="42"/>
        <v>2.4828009217784993E-3</v>
      </c>
      <c r="F1216" s="234">
        <f>SUM($E$9:E1216)</f>
        <v>0.66137376163973671</v>
      </c>
    </row>
    <row r="1217" spans="2:6" x14ac:dyDescent="0.2">
      <c r="B1217" s="239">
        <v>290</v>
      </c>
      <c r="C1217" s="240">
        <v>10000</v>
      </c>
      <c r="D1217" s="233">
        <f t="shared" si="43"/>
        <v>0.93359073359071343</v>
      </c>
      <c r="E1217" s="234">
        <f t="shared" si="42"/>
        <v>2.4828009217784993E-3</v>
      </c>
      <c r="F1217" s="234">
        <f>SUM($E$9:E1217)</f>
        <v>0.66385656256151526</v>
      </c>
    </row>
    <row r="1218" spans="2:6" x14ac:dyDescent="0.2">
      <c r="B1218" s="239">
        <v>390</v>
      </c>
      <c r="C1218" s="240">
        <v>10000</v>
      </c>
      <c r="D1218" s="233">
        <f t="shared" si="43"/>
        <v>0.93436293436291418</v>
      </c>
      <c r="E1218" s="234">
        <f t="shared" si="42"/>
        <v>2.4828009217784993E-3</v>
      </c>
      <c r="F1218" s="234">
        <f>SUM($E$9:E1218)</f>
        <v>0.66633936348329381</v>
      </c>
    </row>
    <row r="1219" spans="2:6" x14ac:dyDescent="0.2">
      <c r="B1219" s="239">
        <v>391</v>
      </c>
      <c r="C1219" s="240">
        <v>10000</v>
      </c>
      <c r="D1219" s="233">
        <f t="shared" si="43"/>
        <v>0.93513513513511493</v>
      </c>
      <c r="E1219" s="234">
        <f t="shared" si="42"/>
        <v>2.4828009217784993E-3</v>
      </c>
      <c r="F1219" s="234">
        <f>SUM($E$9:E1219)</f>
        <v>0.66882216440507236</v>
      </c>
    </row>
    <row r="1220" spans="2:6" x14ac:dyDescent="0.2">
      <c r="B1220" s="239">
        <v>473</v>
      </c>
      <c r="C1220" s="240">
        <v>10000</v>
      </c>
      <c r="D1220" s="233">
        <f t="shared" si="43"/>
        <v>0.93590733590731567</v>
      </c>
      <c r="E1220" s="234">
        <f t="shared" si="42"/>
        <v>2.4828009217784993E-3</v>
      </c>
      <c r="F1220" s="234">
        <f>SUM($E$9:E1220)</f>
        <v>0.67130496532685091</v>
      </c>
    </row>
    <row r="1221" spans="2:6" x14ac:dyDescent="0.2">
      <c r="B1221" s="239">
        <v>539</v>
      </c>
      <c r="C1221" s="240">
        <v>10000</v>
      </c>
      <c r="D1221" s="233">
        <f t="shared" si="43"/>
        <v>0.93667953667951642</v>
      </c>
      <c r="E1221" s="234">
        <f t="shared" si="42"/>
        <v>2.4828009217784993E-3</v>
      </c>
      <c r="F1221" s="234">
        <f>SUM($E$9:E1221)</f>
        <v>0.67378776624862946</v>
      </c>
    </row>
    <row r="1222" spans="2:6" x14ac:dyDescent="0.2">
      <c r="B1222" s="239">
        <v>551</v>
      </c>
      <c r="C1222" s="240">
        <v>10000</v>
      </c>
      <c r="D1222" s="233">
        <f t="shared" si="43"/>
        <v>0.93745173745171717</v>
      </c>
      <c r="E1222" s="234">
        <f t="shared" si="42"/>
        <v>2.4828009217784993E-3</v>
      </c>
      <c r="F1222" s="234">
        <f>SUM($E$9:E1222)</f>
        <v>0.67627056717040801</v>
      </c>
    </row>
    <row r="1223" spans="2:6" x14ac:dyDescent="0.2">
      <c r="B1223" s="242">
        <v>662</v>
      </c>
      <c r="C1223" s="243">
        <v>10000</v>
      </c>
      <c r="D1223" s="233">
        <f t="shared" si="43"/>
        <v>0.93822393822391792</v>
      </c>
      <c r="E1223" s="234">
        <f t="shared" si="42"/>
        <v>2.4828009217784993E-3</v>
      </c>
      <c r="F1223" s="234">
        <f>SUM($E$9:E1223)</f>
        <v>0.67875336809218656</v>
      </c>
    </row>
    <row r="1224" spans="2:6" x14ac:dyDescent="0.2">
      <c r="B1224" s="239">
        <v>676</v>
      </c>
      <c r="C1224" s="240">
        <v>10000</v>
      </c>
      <c r="D1224" s="233">
        <f t="shared" si="43"/>
        <v>0.93899613899611867</v>
      </c>
      <c r="E1224" s="234">
        <f t="shared" si="42"/>
        <v>2.4828009217784993E-3</v>
      </c>
      <c r="F1224" s="234">
        <f>SUM($E$9:E1224)</f>
        <v>0.68123616901396511</v>
      </c>
    </row>
    <row r="1225" spans="2:6" x14ac:dyDescent="0.2">
      <c r="B1225" s="242">
        <v>727</v>
      </c>
      <c r="C1225" s="243">
        <v>10000</v>
      </c>
      <c r="D1225" s="233">
        <f t="shared" si="43"/>
        <v>0.93976833976831942</v>
      </c>
      <c r="E1225" s="234">
        <f t="shared" si="42"/>
        <v>2.4828009217784993E-3</v>
      </c>
      <c r="F1225" s="234">
        <f>SUM($E$9:E1225)</f>
        <v>0.68371896993574366</v>
      </c>
    </row>
    <row r="1226" spans="2:6" x14ac:dyDescent="0.2">
      <c r="B1226" s="242">
        <v>728</v>
      </c>
      <c r="C1226" s="243">
        <v>10000</v>
      </c>
      <c r="D1226" s="233">
        <f t="shared" si="43"/>
        <v>0.94054054054052016</v>
      </c>
      <c r="E1226" s="234">
        <f t="shared" ref="E1226:E1289" si="44">C1226/SUM(C:C)</f>
        <v>2.4828009217784993E-3</v>
      </c>
      <c r="F1226" s="234">
        <f>SUM($E$9:E1226)</f>
        <v>0.68620177085752221</v>
      </c>
    </row>
    <row r="1227" spans="2:6" x14ac:dyDescent="0.2">
      <c r="B1227" s="242">
        <v>759</v>
      </c>
      <c r="C1227" s="243">
        <v>10000</v>
      </c>
      <c r="D1227" s="233">
        <f t="shared" ref="D1227:D1290" si="45">D1226+1/COUNT(C:C)</f>
        <v>0.94131274131272091</v>
      </c>
      <c r="E1227" s="234">
        <f t="shared" si="44"/>
        <v>2.4828009217784993E-3</v>
      </c>
      <c r="F1227" s="234">
        <f>SUM($E$9:E1227)</f>
        <v>0.68868457177930076</v>
      </c>
    </row>
    <row r="1228" spans="2:6" x14ac:dyDescent="0.2">
      <c r="B1228" s="242">
        <v>770</v>
      </c>
      <c r="C1228" s="243">
        <v>10000</v>
      </c>
      <c r="D1228" s="233">
        <f t="shared" si="45"/>
        <v>0.94208494208492166</v>
      </c>
      <c r="E1228" s="234">
        <f t="shared" si="44"/>
        <v>2.4828009217784993E-3</v>
      </c>
      <c r="F1228" s="234">
        <f>SUM($E$9:E1228)</f>
        <v>0.69116737270107931</v>
      </c>
    </row>
    <row r="1229" spans="2:6" x14ac:dyDescent="0.2">
      <c r="B1229" s="239">
        <v>887</v>
      </c>
      <c r="C1229" s="240">
        <v>10000</v>
      </c>
      <c r="D1229" s="233">
        <f t="shared" si="45"/>
        <v>0.94285714285712241</v>
      </c>
      <c r="E1229" s="234">
        <f t="shared" si="44"/>
        <v>2.4828009217784993E-3</v>
      </c>
      <c r="F1229" s="234">
        <f>SUM($E$9:E1229)</f>
        <v>0.69365017362285786</v>
      </c>
    </row>
    <row r="1230" spans="2:6" x14ac:dyDescent="0.2">
      <c r="B1230" s="242">
        <v>908</v>
      </c>
      <c r="C1230" s="243">
        <v>10000</v>
      </c>
      <c r="D1230" s="233">
        <f t="shared" si="45"/>
        <v>0.94362934362932316</v>
      </c>
      <c r="E1230" s="234">
        <f t="shared" si="44"/>
        <v>2.4828009217784993E-3</v>
      </c>
      <c r="F1230" s="234">
        <f>SUM($E$9:E1230)</f>
        <v>0.69613297454463641</v>
      </c>
    </row>
    <row r="1231" spans="2:6" x14ac:dyDescent="0.2">
      <c r="B1231" s="239">
        <v>917</v>
      </c>
      <c r="C1231" s="240">
        <v>10000</v>
      </c>
      <c r="D1231" s="233">
        <f t="shared" si="45"/>
        <v>0.94440154440152391</v>
      </c>
      <c r="E1231" s="234">
        <f t="shared" si="44"/>
        <v>2.4828009217784993E-3</v>
      </c>
      <c r="F1231" s="234">
        <f>SUM($E$9:E1231)</f>
        <v>0.69861577546641496</v>
      </c>
    </row>
    <row r="1232" spans="2:6" x14ac:dyDescent="0.2">
      <c r="B1232" s="242">
        <v>957</v>
      </c>
      <c r="C1232" s="243">
        <v>10000</v>
      </c>
      <c r="D1232" s="233">
        <f t="shared" si="45"/>
        <v>0.94517374517372466</v>
      </c>
      <c r="E1232" s="234">
        <f t="shared" si="44"/>
        <v>2.4828009217784993E-3</v>
      </c>
      <c r="F1232" s="234">
        <f>SUM($E$9:E1232)</f>
        <v>0.70109857638819351</v>
      </c>
    </row>
    <row r="1233" spans="2:6" x14ac:dyDescent="0.2">
      <c r="B1233" s="242">
        <v>960</v>
      </c>
      <c r="C1233" s="243">
        <v>10000</v>
      </c>
      <c r="D1233" s="233">
        <f t="shared" si="45"/>
        <v>0.9459459459459254</v>
      </c>
      <c r="E1233" s="234">
        <f t="shared" si="44"/>
        <v>2.4828009217784993E-3</v>
      </c>
      <c r="F1233" s="234">
        <f>SUM($E$9:E1233)</f>
        <v>0.70358137730997206</v>
      </c>
    </row>
    <row r="1234" spans="2:6" x14ac:dyDescent="0.2">
      <c r="B1234" s="242">
        <v>988</v>
      </c>
      <c r="C1234" s="243">
        <v>10000</v>
      </c>
      <c r="D1234" s="233">
        <f t="shared" si="45"/>
        <v>0.94671814671812615</v>
      </c>
      <c r="E1234" s="234">
        <f t="shared" si="44"/>
        <v>2.4828009217784993E-3</v>
      </c>
      <c r="F1234" s="234">
        <f>SUM($E$9:E1234)</f>
        <v>0.70606417823175061</v>
      </c>
    </row>
    <row r="1235" spans="2:6" x14ac:dyDescent="0.2">
      <c r="B1235" s="239">
        <v>1056</v>
      </c>
      <c r="C1235" s="240">
        <v>10000</v>
      </c>
      <c r="D1235" s="233">
        <f t="shared" si="45"/>
        <v>0.9474903474903269</v>
      </c>
      <c r="E1235" s="234">
        <f t="shared" si="44"/>
        <v>2.4828009217784993E-3</v>
      </c>
      <c r="F1235" s="234">
        <f>SUM($E$9:E1235)</f>
        <v>0.70854697915352916</v>
      </c>
    </row>
    <row r="1236" spans="2:6" x14ac:dyDescent="0.2">
      <c r="B1236" s="242">
        <v>1057</v>
      </c>
      <c r="C1236" s="243">
        <v>10000</v>
      </c>
      <c r="D1236" s="233">
        <f t="shared" si="45"/>
        <v>0.94826254826252765</v>
      </c>
      <c r="E1236" s="234">
        <f t="shared" si="44"/>
        <v>2.4828009217784993E-3</v>
      </c>
      <c r="F1236" s="234">
        <f>SUM($E$9:E1236)</f>
        <v>0.7110297800753077</v>
      </c>
    </row>
    <row r="1237" spans="2:6" x14ac:dyDescent="0.2">
      <c r="B1237" s="239">
        <v>1083</v>
      </c>
      <c r="C1237" s="240">
        <v>10000</v>
      </c>
      <c r="D1237" s="233">
        <f t="shared" si="45"/>
        <v>0.9490347490347284</v>
      </c>
      <c r="E1237" s="234">
        <f t="shared" si="44"/>
        <v>2.4828009217784993E-3</v>
      </c>
      <c r="F1237" s="234">
        <f>SUM($E$9:E1237)</f>
        <v>0.71351258099708625</v>
      </c>
    </row>
    <row r="1238" spans="2:6" x14ac:dyDescent="0.2">
      <c r="B1238" s="239">
        <v>1108</v>
      </c>
      <c r="C1238" s="240">
        <v>10000</v>
      </c>
      <c r="D1238" s="233">
        <f t="shared" si="45"/>
        <v>0.94980694980692915</v>
      </c>
      <c r="E1238" s="234">
        <f t="shared" si="44"/>
        <v>2.4828009217784993E-3</v>
      </c>
      <c r="F1238" s="234">
        <f>SUM($E$9:E1238)</f>
        <v>0.7159953819188648</v>
      </c>
    </row>
    <row r="1239" spans="2:6" x14ac:dyDescent="0.2">
      <c r="B1239" s="239">
        <v>1109</v>
      </c>
      <c r="C1239" s="240">
        <v>10000</v>
      </c>
      <c r="D1239" s="233">
        <f t="shared" si="45"/>
        <v>0.95057915057912989</v>
      </c>
      <c r="E1239" s="234">
        <f t="shared" si="44"/>
        <v>2.4828009217784993E-3</v>
      </c>
      <c r="F1239" s="234">
        <f>SUM($E$9:E1239)</f>
        <v>0.71847818284064335</v>
      </c>
    </row>
    <row r="1240" spans="2:6" x14ac:dyDescent="0.2">
      <c r="B1240" s="242">
        <v>1135</v>
      </c>
      <c r="C1240" s="243">
        <v>10000</v>
      </c>
      <c r="D1240" s="233">
        <f t="shared" si="45"/>
        <v>0.95135135135133064</v>
      </c>
      <c r="E1240" s="234">
        <f t="shared" si="44"/>
        <v>2.4828009217784993E-3</v>
      </c>
      <c r="F1240" s="234">
        <f>SUM($E$9:E1240)</f>
        <v>0.7209609837624219</v>
      </c>
    </row>
    <row r="1241" spans="2:6" x14ac:dyDescent="0.2">
      <c r="B1241" s="239">
        <v>1138</v>
      </c>
      <c r="C1241" s="240">
        <v>10000</v>
      </c>
      <c r="D1241" s="233">
        <f t="shared" si="45"/>
        <v>0.95212355212353139</v>
      </c>
      <c r="E1241" s="234">
        <f t="shared" si="44"/>
        <v>2.4828009217784993E-3</v>
      </c>
      <c r="F1241" s="234">
        <f>SUM($E$9:E1241)</f>
        <v>0.72344378468420045</v>
      </c>
    </row>
    <row r="1242" spans="2:6" x14ac:dyDescent="0.2">
      <c r="B1242" s="242">
        <v>1148</v>
      </c>
      <c r="C1242" s="243">
        <v>10000</v>
      </c>
      <c r="D1242" s="233">
        <f t="shared" si="45"/>
        <v>0.95289575289573214</v>
      </c>
      <c r="E1242" s="234">
        <f t="shared" si="44"/>
        <v>2.4828009217784993E-3</v>
      </c>
      <c r="F1242" s="234">
        <f>SUM($E$9:E1242)</f>
        <v>0.725926585605979</v>
      </c>
    </row>
    <row r="1243" spans="2:6" x14ac:dyDescent="0.2">
      <c r="B1243" s="239">
        <v>1231</v>
      </c>
      <c r="C1243" s="240">
        <v>10000</v>
      </c>
      <c r="D1243" s="233">
        <f t="shared" si="45"/>
        <v>0.95366795366793289</v>
      </c>
      <c r="E1243" s="234">
        <f t="shared" si="44"/>
        <v>2.4828009217784993E-3</v>
      </c>
      <c r="F1243" s="234">
        <f>SUM($E$9:E1243)</f>
        <v>0.72840938652775755</v>
      </c>
    </row>
    <row r="1244" spans="2:6" x14ac:dyDescent="0.2">
      <c r="B1244" s="239">
        <v>1260</v>
      </c>
      <c r="C1244" s="240">
        <v>10000</v>
      </c>
      <c r="D1244" s="233">
        <f t="shared" si="45"/>
        <v>0.95444015444013364</v>
      </c>
      <c r="E1244" s="234">
        <f t="shared" si="44"/>
        <v>2.4828009217784993E-3</v>
      </c>
      <c r="F1244" s="234">
        <f>SUM($E$9:E1244)</f>
        <v>0.7308921874495361</v>
      </c>
    </row>
    <row r="1245" spans="2:6" x14ac:dyDescent="0.2">
      <c r="B1245" s="239">
        <v>1266</v>
      </c>
      <c r="C1245" s="240">
        <v>10000</v>
      </c>
      <c r="D1245" s="233">
        <f t="shared" si="45"/>
        <v>0.95521235521233439</v>
      </c>
      <c r="E1245" s="234">
        <f t="shared" si="44"/>
        <v>2.4828009217784993E-3</v>
      </c>
      <c r="F1245" s="234">
        <f>SUM($E$9:E1245)</f>
        <v>0.73337498837131465</v>
      </c>
    </row>
    <row r="1246" spans="2:6" x14ac:dyDescent="0.2">
      <c r="B1246" s="242">
        <v>1276</v>
      </c>
      <c r="C1246" s="243">
        <v>10000</v>
      </c>
      <c r="D1246" s="233">
        <f t="shared" si="45"/>
        <v>0.95598455598453513</v>
      </c>
      <c r="E1246" s="234">
        <f t="shared" si="44"/>
        <v>2.4828009217784993E-3</v>
      </c>
      <c r="F1246" s="234">
        <f>SUM($E$9:E1246)</f>
        <v>0.7358577892930932</v>
      </c>
    </row>
    <row r="1247" spans="2:6" x14ac:dyDescent="0.2">
      <c r="B1247" s="239">
        <v>1282</v>
      </c>
      <c r="C1247" s="240">
        <v>10000</v>
      </c>
      <c r="D1247" s="233">
        <f t="shared" si="45"/>
        <v>0.95675675675673588</v>
      </c>
      <c r="E1247" s="234">
        <f t="shared" si="44"/>
        <v>2.4828009217784993E-3</v>
      </c>
      <c r="F1247" s="234">
        <f>SUM($E$9:E1247)</f>
        <v>0.73834059021487175</v>
      </c>
    </row>
    <row r="1248" spans="2:6" x14ac:dyDescent="0.2">
      <c r="B1248" s="239">
        <v>1297</v>
      </c>
      <c r="C1248" s="240">
        <v>10000</v>
      </c>
      <c r="D1248" s="233">
        <f t="shared" si="45"/>
        <v>0.95752895752893663</v>
      </c>
      <c r="E1248" s="234">
        <f t="shared" si="44"/>
        <v>2.4828009217784993E-3</v>
      </c>
      <c r="F1248" s="234">
        <f>SUM($E$9:E1248)</f>
        <v>0.7408233911366503</v>
      </c>
    </row>
    <row r="1249" spans="2:6" x14ac:dyDescent="0.2">
      <c r="B1249" s="239">
        <v>1352</v>
      </c>
      <c r="C1249" s="240">
        <v>10000</v>
      </c>
      <c r="D1249" s="233">
        <f t="shared" si="45"/>
        <v>0.95830115830113738</v>
      </c>
      <c r="E1249" s="234">
        <f t="shared" si="44"/>
        <v>2.4828009217784993E-3</v>
      </c>
      <c r="F1249" s="234">
        <f>SUM($E$9:E1249)</f>
        <v>0.74330619205842885</v>
      </c>
    </row>
    <row r="1250" spans="2:6" x14ac:dyDescent="0.2">
      <c r="B1250" s="239">
        <v>1393</v>
      </c>
      <c r="C1250" s="240">
        <v>10000</v>
      </c>
      <c r="D1250" s="233">
        <f t="shared" si="45"/>
        <v>0.95907335907333813</v>
      </c>
      <c r="E1250" s="234">
        <f t="shared" si="44"/>
        <v>2.4828009217784993E-3</v>
      </c>
      <c r="F1250" s="234">
        <f>SUM($E$9:E1250)</f>
        <v>0.7457889929802074</v>
      </c>
    </row>
    <row r="1251" spans="2:6" x14ac:dyDescent="0.2">
      <c r="B1251" s="239">
        <v>1402</v>
      </c>
      <c r="C1251" s="240">
        <v>10000</v>
      </c>
      <c r="D1251" s="233">
        <f t="shared" si="45"/>
        <v>0.95984555984553888</v>
      </c>
      <c r="E1251" s="234">
        <f t="shared" si="44"/>
        <v>2.4828009217784993E-3</v>
      </c>
      <c r="F1251" s="234">
        <f>SUM($E$9:E1251)</f>
        <v>0.74827179390198595</v>
      </c>
    </row>
    <row r="1252" spans="2:6" x14ac:dyDescent="0.2">
      <c r="B1252" s="239">
        <v>1451</v>
      </c>
      <c r="C1252" s="240">
        <v>10000</v>
      </c>
      <c r="D1252" s="233">
        <f t="shared" si="45"/>
        <v>0.96061776061773962</v>
      </c>
      <c r="E1252" s="234">
        <f t="shared" si="44"/>
        <v>2.4828009217784993E-3</v>
      </c>
      <c r="F1252" s="234">
        <f>SUM($E$9:E1252)</f>
        <v>0.7507545948237645</v>
      </c>
    </row>
    <row r="1253" spans="2:6" x14ac:dyDescent="0.2">
      <c r="B1253" s="239">
        <v>1467</v>
      </c>
      <c r="C1253" s="240">
        <v>10000</v>
      </c>
      <c r="D1253" s="233">
        <f t="shared" si="45"/>
        <v>0.96138996138994037</v>
      </c>
      <c r="E1253" s="234">
        <f t="shared" si="44"/>
        <v>2.4828009217784993E-3</v>
      </c>
      <c r="F1253" s="234">
        <f>SUM($E$9:E1253)</f>
        <v>0.75323739574554305</v>
      </c>
    </row>
    <row r="1254" spans="2:6" x14ac:dyDescent="0.2">
      <c r="B1254" s="239">
        <v>1517</v>
      </c>
      <c r="C1254" s="240">
        <v>10000</v>
      </c>
      <c r="D1254" s="233">
        <f t="shared" si="45"/>
        <v>0.96216216216214112</v>
      </c>
      <c r="E1254" s="234">
        <f t="shared" si="44"/>
        <v>2.4828009217784993E-3</v>
      </c>
      <c r="F1254" s="234">
        <f>SUM($E$9:E1254)</f>
        <v>0.7557201966673216</v>
      </c>
    </row>
    <row r="1255" spans="2:6" x14ac:dyDescent="0.2">
      <c r="B1255" s="242">
        <v>1583</v>
      </c>
      <c r="C1255" s="243">
        <v>10000</v>
      </c>
      <c r="D1255" s="233">
        <f t="shared" si="45"/>
        <v>0.96293436293434187</v>
      </c>
      <c r="E1255" s="234">
        <f t="shared" si="44"/>
        <v>2.4828009217784993E-3</v>
      </c>
      <c r="F1255" s="234">
        <f>SUM($E$9:E1255)</f>
        <v>0.75820299758910015</v>
      </c>
    </row>
    <row r="1256" spans="2:6" x14ac:dyDescent="0.2">
      <c r="B1256" s="239">
        <v>1618</v>
      </c>
      <c r="C1256" s="240">
        <v>10000</v>
      </c>
      <c r="D1256" s="233">
        <f t="shared" si="45"/>
        <v>0.96370656370654262</v>
      </c>
      <c r="E1256" s="234">
        <f t="shared" si="44"/>
        <v>2.4828009217784993E-3</v>
      </c>
      <c r="F1256" s="234">
        <f>SUM($E$9:E1256)</f>
        <v>0.7606857985108787</v>
      </c>
    </row>
    <row r="1257" spans="2:6" x14ac:dyDescent="0.2">
      <c r="B1257" s="242">
        <v>1624</v>
      </c>
      <c r="C1257" s="243">
        <v>10000</v>
      </c>
      <c r="D1257" s="233">
        <f t="shared" si="45"/>
        <v>0.96447876447874337</v>
      </c>
      <c r="E1257" s="234">
        <f t="shared" si="44"/>
        <v>2.4828009217784993E-3</v>
      </c>
      <c r="F1257" s="234">
        <f>SUM($E$9:E1257)</f>
        <v>0.76316859943265725</v>
      </c>
    </row>
    <row r="1258" spans="2:6" x14ac:dyDescent="0.2">
      <c r="B1258" s="242">
        <v>1687</v>
      </c>
      <c r="C1258" s="243">
        <v>10000</v>
      </c>
      <c r="D1258" s="233">
        <f t="shared" si="45"/>
        <v>0.96525096525094412</v>
      </c>
      <c r="E1258" s="234">
        <f t="shared" si="44"/>
        <v>2.4828009217784993E-3</v>
      </c>
      <c r="F1258" s="234">
        <f>SUM($E$9:E1258)</f>
        <v>0.7656514003544358</v>
      </c>
    </row>
    <row r="1259" spans="2:6" x14ac:dyDescent="0.2">
      <c r="B1259" s="239">
        <v>1694</v>
      </c>
      <c r="C1259" s="240">
        <v>10000</v>
      </c>
      <c r="D1259" s="233">
        <f t="shared" si="45"/>
        <v>0.96602316602314486</v>
      </c>
      <c r="E1259" s="234">
        <f t="shared" si="44"/>
        <v>2.4828009217784993E-3</v>
      </c>
      <c r="F1259" s="234">
        <f>SUM($E$9:E1259)</f>
        <v>0.76813420127621435</v>
      </c>
    </row>
    <row r="1260" spans="2:6" x14ac:dyDescent="0.2">
      <c r="B1260" s="239">
        <v>1712</v>
      </c>
      <c r="C1260" s="240">
        <v>10000</v>
      </c>
      <c r="D1260" s="233">
        <f t="shared" si="45"/>
        <v>0.96679536679534561</v>
      </c>
      <c r="E1260" s="234">
        <f t="shared" si="44"/>
        <v>2.4828009217784993E-3</v>
      </c>
      <c r="F1260" s="234">
        <f>SUM($E$9:E1260)</f>
        <v>0.7706170021979929</v>
      </c>
    </row>
    <row r="1261" spans="2:6" x14ac:dyDescent="0.2">
      <c r="B1261" s="242">
        <v>1715</v>
      </c>
      <c r="C1261" s="243">
        <v>10000</v>
      </c>
      <c r="D1261" s="233">
        <f t="shared" si="45"/>
        <v>0.96756756756754636</v>
      </c>
      <c r="E1261" s="234">
        <f t="shared" si="44"/>
        <v>2.4828009217784993E-3</v>
      </c>
      <c r="F1261" s="234">
        <f>SUM($E$9:E1261)</f>
        <v>0.77309980311977144</v>
      </c>
    </row>
    <row r="1262" spans="2:6" x14ac:dyDescent="0.2">
      <c r="B1262" s="239">
        <v>1849</v>
      </c>
      <c r="C1262" s="240">
        <v>10000</v>
      </c>
      <c r="D1262" s="233">
        <f t="shared" si="45"/>
        <v>0.96833976833974711</v>
      </c>
      <c r="E1262" s="234">
        <f t="shared" si="44"/>
        <v>2.4828009217784993E-3</v>
      </c>
      <c r="F1262" s="234">
        <f>SUM($E$9:E1262)</f>
        <v>0.77558260404154999</v>
      </c>
    </row>
    <row r="1263" spans="2:6" x14ac:dyDescent="0.2">
      <c r="B1263" s="242">
        <v>1850</v>
      </c>
      <c r="C1263" s="243">
        <v>10000</v>
      </c>
      <c r="D1263" s="233">
        <f t="shared" si="45"/>
        <v>0.96911196911194786</v>
      </c>
      <c r="E1263" s="234">
        <f t="shared" si="44"/>
        <v>2.4828009217784993E-3</v>
      </c>
      <c r="F1263" s="234">
        <f>SUM($E$9:E1263)</f>
        <v>0.77806540496332854</v>
      </c>
    </row>
    <row r="1264" spans="2:6" x14ac:dyDescent="0.2">
      <c r="B1264" s="239">
        <v>1884</v>
      </c>
      <c r="C1264" s="240">
        <v>10000</v>
      </c>
      <c r="D1264" s="233">
        <f t="shared" si="45"/>
        <v>0.96988416988414861</v>
      </c>
      <c r="E1264" s="234">
        <f t="shared" si="44"/>
        <v>2.4828009217784993E-3</v>
      </c>
      <c r="F1264" s="234">
        <f>SUM($E$9:E1264)</f>
        <v>0.78054820588510709</v>
      </c>
    </row>
    <row r="1265" spans="2:6" x14ac:dyDescent="0.2">
      <c r="B1265" s="239">
        <v>1904</v>
      </c>
      <c r="C1265" s="240">
        <v>10000</v>
      </c>
      <c r="D1265" s="233">
        <f t="shared" si="45"/>
        <v>0.97065637065634935</v>
      </c>
      <c r="E1265" s="234">
        <f t="shared" si="44"/>
        <v>2.4828009217784993E-3</v>
      </c>
      <c r="F1265" s="234">
        <f>SUM($E$9:E1265)</f>
        <v>0.78303100680688564</v>
      </c>
    </row>
    <row r="1266" spans="2:6" x14ac:dyDescent="0.2">
      <c r="B1266" s="239">
        <v>1922</v>
      </c>
      <c r="C1266" s="240">
        <v>10000</v>
      </c>
      <c r="D1266" s="233">
        <f t="shared" si="45"/>
        <v>0.9714285714285501</v>
      </c>
      <c r="E1266" s="234">
        <f t="shared" si="44"/>
        <v>2.4828009217784993E-3</v>
      </c>
      <c r="F1266" s="234">
        <f>SUM($E$9:E1266)</f>
        <v>0.78551380772866419</v>
      </c>
    </row>
    <row r="1267" spans="2:6" x14ac:dyDescent="0.2">
      <c r="B1267" s="239">
        <v>2003</v>
      </c>
      <c r="C1267" s="240">
        <v>10000</v>
      </c>
      <c r="D1267" s="233">
        <f t="shared" si="45"/>
        <v>0.97220077220075085</v>
      </c>
      <c r="E1267" s="234">
        <f t="shared" si="44"/>
        <v>2.4828009217784993E-3</v>
      </c>
      <c r="F1267" s="234">
        <f>SUM($E$9:E1267)</f>
        <v>0.78799660865044274</v>
      </c>
    </row>
    <row r="1268" spans="2:6" x14ac:dyDescent="0.2">
      <c r="B1268" s="239">
        <v>2024</v>
      </c>
      <c r="C1268" s="240">
        <v>10000</v>
      </c>
      <c r="D1268" s="233">
        <f t="shared" si="45"/>
        <v>0.9729729729729516</v>
      </c>
      <c r="E1268" s="234">
        <f t="shared" si="44"/>
        <v>2.4828009217784993E-3</v>
      </c>
      <c r="F1268" s="234">
        <f>SUM($E$9:E1268)</f>
        <v>0.79047940957222129</v>
      </c>
    </row>
    <row r="1269" spans="2:6" x14ac:dyDescent="0.2">
      <c r="B1269" s="242">
        <v>2073</v>
      </c>
      <c r="C1269" s="243">
        <v>10000</v>
      </c>
      <c r="D1269" s="233">
        <f t="shared" si="45"/>
        <v>0.97374517374515235</v>
      </c>
      <c r="E1269" s="234">
        <f t="shared" si="44"/>
        <v>2.4828009217784993E-3</v>
      </c>
      <c r="F1269" s="234">
        <f>SUM($E$9:E1269)</f>
        <v>0.79296221049399984</v>
      </c>
    </row>
    <row r="1270" spans="2:6" x14ac:dyDescent="0.2">
      <c r="B1270" s="239">
        <v>2074</v>
      </c>
      <c r="C1270" s="240">
        <v>10000</v>
      </c>
      <c r="D1270" s="233">
        <f t="shared" si="45"/>
        <v>0.9745173745173531</v>
      </c>
      <c r="E1270" s="234">
        <f t="shared" si="44"/>
        <v>2.4828009217784993E-3</v>
      </c>
      <c r="F1270" s="234">
        <f>SUM($E$9:E1270)</f>
        <v>0.79544501141577839</v>
      </c>
    </row>
    <row r="1271" spans="2:6" x14ac:dyDescent="0.2">
      <c r="B1271" s="239">
        <v>2118</v>
      </c>
      <c r="C1271" s="240">
        <v>10000</v>
      </c>
      <c r="D1271" s="233">
        <f t="shared" si="45"/>
        <v>0.97528957528955385</v>
      </c>
      <c r="E1271" s="234">
        <f t="shared" si="44"/>
        <v>2.4828009217784993E-3</v>
      </c>
      <c r="F1271" s="234">
        <f>SUM($E$9:E1271)</f>
        <v>0.79792781233755694</v>
      </c>
    </row>
    <row r="1272" spans="2:6" x14ac:dyDescent="0.2">
      <c r="B1272" s="239">
        <v>2136</v>
      </c>
      <c r="C1272" s="240">
        <v>10000</v>
      </c>
      <c r="D1272" s="233">
        <f t="shared" si="45"/>
        <v>0.97606177606175459</v>
      </c>
      <c r="E1272" s="234">
        <f t="shared" si="44"/>
        <v>2.4828009217784993E-3</v>
      </c>
      <c r="F1272" s="234">
        <f>SUM($E$9:E1272)</f>
        <v>0.80041061325933549</v>
      </c>
    </row>
    <row r="1273" spans="2:6" x14ac:dyDescent="0.2">
      <c r="B1273" s="242">
        <v>2174</v>
      </c>
      <c r="C1273" s="243">
        <v>10000</v>
      </c>
      <c r="D1273" s="233">
        <f t="shared" si="45"/>
        <v>0.97683397683395534</v>
      </c>
      <c r="E1273" s="234">
        <f t="shared" si="44"/>
        <v>2.4828009217784993E-3</v>
      </c>
      <c r="F1273" s="234">
        <f>SUM($E$9:E1273)</f>
        <v>0.80289341418111404</v>
      </c>
    </row>
    <row r="1274" spans="2:6" x14ac:dyDescent="0.2">
      <c r="B1274" s="242">
        <v>2176</v>
      </c>
      <c r="C1274" s="243">
        <v>10000</v>
      </c>
      <c r="D1274" s="233">
        <f t="shared" si="45"/>
        <v>0.97760617760615609</v>
      </c>
      <c r="E1274" s="234">
        <f t="shared" si="44"/>
        <v>2.4828009217784993E-3</v>
      </c>
      <c r="F1274" s="234">
        <f>SUM($E$9:E1274)</f>
        <v>0.80537621510289259</v>
      </c>
    </row>
    <row r="1275" spans="2:6" x14ac:dyDescent="0.2">
      <c r="B1275" s="239">
        <v>2225</v>
      </c>
      <c r="C1275" s="240">
        <v>10000</v>
      </c>
      <c r="D1275" s="233">
        <f t="shared" si="45"/>
        <v>0.97837837837835684</v>
      </c>
      <c r="E1275" s="234">
        <f t="shared" si="44"/>
        <v>2.4828009217784993E-3</v>
      </c>
      <c r="F1275" s="234">
        <f>SUM($E$9:E1275)</f>
        <v>0.80785901602467114</v>
      </c>
    </row>
    <row r="1276" spans="2:6" x14ac:dyDescent="0.2">
      <c r="B1276" s="242">
        <v>2254</v>
      </c>
      <c r="C1276" s="243">
        <v>10000</v>
      </c>
      <c r="D1276" s="233">
        <f t="shared" si="45"/>
        <v>0.97915057915055759</v>
      </c>
      <c r="E1276" s="234">
        <f t="shared" si="44"/>
        <v>2.4828009217784993E-3</v>
      </c>
      <c r="F1276" s="234">
        <f>SUM($E$9:E1276)</f>
        <v>0.81034181694644969</v>
      </c>
    </row>
    <row r="1277" spans="2:6" x14ac:dyDescent="0.2">
      <c r="B1277" s="239">
        <v>120</v>
      </c>
      <c r="C1277" s="240">
        <v>10200</v>
      </c>
      <c r="D1277" s="233">
        <f t="shared" si="45"/>
        <v>0.97992277992275834</v>
      </c>
      <c r="E1277" s="234">
        <f t="shared" si="44"/>
        <v>2.5324569402140696E-3</v>
      </c>
      <c r="F1277" s="234">
        <f>SUM($E$9:E1277)</f>
        <v>0.81287427388666378</v>
      </c>
    </row>
    <row r="1278" spans="2:6" x14ac:dyDescent="0.2">
      <c r="B1278" s="239">
        <v>89</v>
      </c>
      <c r="C1278" s="240">
        <v>10800</v>
      </c>
      <c r="D1278" s="233">
        <f t="shared" si="45"/>
        <v>0.98069498069495908</v>
      </c>
      <c r="E1278" s="234">
        <f t="shared" si="44"/>
        <v>2.6814249955207795E-3</v>
      </c>
      <c r="F1278" s="234">
        <f>SUM($E$9:E1278)</f>
        <v>0.8155556988821846</v>
      </c>
    </row>
    <row r="1279" spans="2:6" x14ac:dyDescent="0.2">
      <c r="B1279" s="242">
        <v>148</v>
      </c>
      <c r="C1279" s="243">
        <v>11000</v>
      </c>
      <c r="D1279" s="233">
        <f t="shared" si="45"/>
        <v>0.98146718146715983</v>
      </c>
      <c r="E1279" s="234">
        <f t="shared" si="44"/>
        <v>2.7310810139563493E-3</v>
      </c>
      <c r="F1279" s="234">
        <f>SUM($E$9:E1279)</f>
        <v>0.81828677989614096</v>
      </c>
    </row>
    <row r="1280" spans="2:6" x14ac:dyDescent="0.2">
      <c r="B1280" s="239">
        <v>219</v>
      </c>
      <c r="C1280" s="240">
        <v>11610</v>
      </c>
      <c r="D1280" s="233">
        <f t="shared" si="45"/>
        <v>0.98223938223936058</v>
      </c>
      <c r="E1280" s="234">
        <f t="shared" si="44"/>
        <v>2.8825318701848376E-3</v>
      </c>
      <c r="F1280" s="234">
        <f>SUM($E$9:E1280)</f>
        <v>0.82116931176632579</v>
      </c>
    </row>
    <row r="1281" spans="2:6" x14ac:dyDescent="0.2">
      <c r="B1281" s="242">
        <v>1374</v>
      </c>
      <c r="C1281" s="243">
        <v>12120</v>
      </c>
      <c r="D1281" s="233">
        <f t="shared" si="45"/>
        <v>0.98301158301156133</v>
      </c>
      <c r="E1281" s="234">
        <f t="shared" si="44"/>
        <v>3.0091547171955412E-3</v>
      </c>
      <c r="F1281" s="234">
        <f>SUM($E$9:E1281)</f>
        <v>0.82417846648352133</v>
      </c>
    </row>
    <row r="1282" spans="2:6" x14ac:dyDescent="0.2">
      <c r="B1282" s="239">
        <v>2281</v>
      </c>
      <c r="C1282" s="240">
        <v>14286</v>
      </c>
      <c r="D1282" s="233">
        <f t="shared" si="45"/>
        <v>0.98378378378376208</v>
      </c>
      <c r="E1282" s="234">
        <f t="shared" si="44"/>
        <v>3.5469293968527641E-3</v>
      </c>
      <c r="F1282" s="234">
        <f>SUM($E$9:E1282)</f>
        <v>0.82772539588037408</v>
      </c>
    </row>
    <row r="1283" spans="2:6" x14ac:dyDescent="0.2">
      <c r="B1283" s="242">
        <v>1858</v>
      </c>
      <c r="C1283" s="243">
        <v>17000</v>
      </c>
      <c r="D1283" s="233">
        <f t="shared" si="45"/>
        <v>0.98455598455596283</v>
      </c>
      <c r="E1283" s="234">
        <f t="shared" si="44"/>
        <v>4.220761567023449E-3</v>
      </c>
      <c r="F1283" s="234">
        <f>SUM($E$9:E1283)</f>
        <v>0.83194615744739753</v>
      </c>
    </row>
    <row r="1284" spans="2:6" x14ac:dyDescent="0.2">
      <c r="B1284" s="239">
        <v>2259</v>
      </c>
      <c r="C1284" s="240">
        <v>17000</v>
      </c>
      <c r="D1284" s="233">
        <f t="shared" si="45"/>
        <v>0.98532818532816357</v>
      </c>
      <c r="E1284" s="234">
        <f t="shared" si="44"/>
        <v>4.220761567023449E-3</v>
      </c>
      <c r="F1284" s="234">
        <f>SUM($E$9:E1284)</f>
        <v>0.83616691901442097</v>
      </c>
    </row>
    <row r="1285" spans="2:6" x14ac:dyDescent="0.2">
      <c r="B1285" s="239">
        <v>128</v>
      </c>
      <c r="C1285" s="240">
        <v>17172</v>
      </c>
      <c r="D1285" s="233">
        <f t="shared" si="45"/>
        <v>0.98610038610036432</v>
      </c>
      <c r="E1285" s="234">
        <f t="shared" si="44"/>
        <v>4.2634657428780387E-3</v>
      </c>
      <c r="F1285" s="234">
        <f>SUM($E$9:E1285)</f>
        <v>0.84043038475729903</v>
      </c>
    </row>
    <row r="1286" spans="2:6" x14ac:dyDescent="0.2">
      <c r="B1286" s="239">
        <v>687</v>
      </c>
      <c r="C1286" s="240">
        <v>20000</v>
      </c>
      <c r="D1286" s="233">
        <f t="shared" si="45"/>
        <v>0.98687258687256507</v>
      </c>
      <c r="E1286" s="234">
        <f t="shared" si="44"/>
        <v>4.9656018435569986E-3</v>
      </c>
      <c r="F1286" s="234">
        <f>SUM($E$9:E1286)</f>
        <v>0.84539598660085602</v>
      </c>
    </row>
    <row r="1287" spans="2:6" x14ac:dyDescent="0.2">
      <c r="B1287" s="239">
        <v>1041</v>
      </c>
      <c r="C1287" s="240">
        <v>20000</v>
      </c>
      <c r="D1287" s="233">
        <f t="shared" si="45"/>
        <v>0.98764478764476582</v>
      </c>
      <c r="E1287" s="234">
        <f t="shared" si="44"/>
        <v>4.9656018435569986E-3</v>
      </c>
      <c r="F1287" s="234">
        <f>SUM($E$9:E1287)</f>
        <v>0.85036158844441301</v>
      </c>
    </row>
    <row r="1288" spans="2:6" x14ac:dyDescent="0.2">
      <c r="B1288" s="242">
        <v>1267</v>
      </c>
      <c r="C1288" s="243">
        <v>20000</v>
      </c>
      <c r="D1288" s="233">
        <f t="shared" si="45"/>
        <v>0.98841698841696657</v>
      </c>
      <c r="E1288" s="234">
        <f t="shared" si="44"/>
        <v>4.9656018435569986E-3</v>
      </c>
      <c r="F1288" s="234">
        <f>SUM($E$9:E1288)</f>
        <v>0.85532719028797</v>
      </c>
    </row>
    <row r="1289" spans="2:6" x14ac:dyDescent="0.2">
      <c r="B1289" s="239">
        <v>1714</v>
      </c>
      <c r="C1289" s="240">
        <v>20000</v>
      </c>
      <c r="D1289" s="233">
        <f t="shared" si="45"/>
        <v>0.98918918918916732</v>
      </c>
      <c r="E1289" s="234">
        <f t="shared" si="44"/>
        <v>4.9656018435569986E-3</v>
      </c>
      <c r="F1289" s="234">
        <f>SUM($E$9:E1289)</f>
        <v>0.86029279213152698</v>
      </c>
    </row>
    <row r="1290" spans="2:6" x14ac:dyDescent="0.2">
      <c r="B1290" s="242">
        <v>1835</v>
      </c>
      <c r="C1290" s="243">
        <v>20000</v>
      </c>
      <c r="D1290" s="233">
        <f t="shared" si="45"/>
        <v>0.98996138996136807</v>
      </c>
      <c r="E1290" s="234">
        <f t="shared" ref="E1290:E1303" si="46">C1290/SUM(C:C)</f>
        <v>4.9656018435569986E-3</v>
      </c>
      <c r="F1290" s="234">
        <f>SUM($E$9:E1290)</f>
        <v>0.86525839397508397</v>
      </c>
    </row>
    <row r="1291" spans="2:6" x14ac:dyDescent="0.2">
      <c r="B1291" s="239">
        <v>1874</v>
      </c>
      <c r="C1291" s="240">
        <v>20000</v>
      </c>
      <c r="D1291" s="233">
        <f t="shared" ref="D1291:D1303" si="47">D1290+1/COUNT(C:C)</f>
        <v>0.99073359073356881</v>
      </c>
      <c r="E1291" s="234">
        <f t="shared" si="46"/>
        <v>4.9656018435569986E-3</v>
      </c>
      <c r="F1291" s="234">
        <f>SUM($E$9:E1291)</f>
        <v>0.87022399581864096</v>
      </c>
    </row>
    <row r="1292" spans="2:6" x14ac:dyDescent="0.2">
      <c r="B1292" s="242">
        <v>1878</v>
      </c>
      <c r="C1292" s="243">
        <v>20000</v>
      </c>
      <c r="D1292" s="233">
        <f t="shared" si="47"/>
        <v>0.99150579150576956</v>
      </c>
      <c r="E1292" s="234">
        <f t="shared" si="46"/>
        <v>4.9656018435569986E-3</v>
      </c>
      <c r="F1292" s="234">
        <f>SUM($E$9:E1292)</f>
        <v>0.87518959766219795</v>
      </c>
    </row>
    <row r="1293" spans="2:6" x14ac:dyDescent="0.2">
      <c r="B1293" s="239">
        <v>1891</v>
      </c>
      <c r="C1293" s="240">
        <v>20000</v>
      </c>
      <c r="D1293" s="233">
        <f t="shared" si="47"/>
        <v>0.99227799227797031</v>
      </c>
      <c r="E1293" s="234">
        <f t="shared" si="46"/>
        <v>4.9656018435569986E-3</v>
      </c>
      <c r="F1293" s="234">
        <f>SUM($E$9:E1293)</f>
        <v>0.88015519950575494</v>
      </c>
    </row>
    <row r="1294" spans="2:6" x14ac:dyDescent="0.2">
      <c r="B1294" s="242">
        <v>2005</v>
      </c>
      <c r="C1294" s="243">
        <v>20000</v>
      </c>
      <c r="D1294" s="233">
        <f t="shared" si="47"/>
        <v>0.99305019305017106</v>
      </c>
      <c r="E1294" s="234">
        <f t="shared" si="46"/>
        <v>4.9656018435569986E-3</v>
      </c>
      <c r="F1294" s="234">
        <f>SUM($E$9:E1294)</f>
        <v>0.88512080134931193</v>
      </c>
    </row>
    <row r="1295" spans="2:6" x14ac:dyDescent="0.2">
      <c r="B1295" s="239">
        <v>2233</v>
      </c>
      <c r="C1295" s="240">
        <v>20000</v>
      </c>
      <c r="D1295" s="233">
        <f t="shared" si="47"/>
        <v>0.99382239382237181</v>
      </c>
      <c r="E1295" s="234">
        <f t="shared" si="46"/>
        <v>4.9656018435569986E-3</v>
      </c>
      <c r="F1295" s="234">
        <f>SUM($E$9:E1295)</f>
        <v>0.89008640319286891</v>
      </c>
    </row>
    <row r="1296" spans="2:6" x14ac:dyDescent="0.2">
      <c r="B1296" s="239">
        <v>2265</v>
      </c>
      <c r="C1296" s="240">
        <v>20000</v>
      </c>
      <c r="D1296" s="233">
        <f t="shared" si="47"/>
        <v>0.99459459459457256</v>
      </c>
      <c r="E1296" s="234">
        <f t="shared" si="46"/>
        <v>4.9656018435569986E-3</v>
      </c>
      <c r="F1296" s="234">
        <f>SUM($E$9:E1296)</f>
        <v>0.8950520050364259</v>
      </c>
    </row>
    <row r="1297" spans="2:6" x14ac:dyDescent="0.2">
      <c r="B1297" s="239">
        <v>1744</v>
      </c>
      <c r="C1297" s="240">
        <v>24200</v>
      </c>
      <c r="D1297" s="233">
        <f t="shared" si="47"/>
        <v>0.9953667953667733</v>
      </c>
      <c r="E1297" s="234">
        <f t="shared" si="46"/>
        <v>6.0083782307039681E-3</v>
      </c>
      <c r="F1297" s="234">
        <f>SUM($E$9:E1297)</f>
        <v>0.90106038326712989</v>
      </c>
    </row>
    <row r="1298" spans="2:6" x14ac:dyDescent="0.2">
      <c r="B1298" s="239">
        <v>342</v>
      </c>
      <c r="C1298" s="240">
        <v>27000</v>
      </c>
      <c r="D1298" s="233">
        <f t="shared" si="47"/>
        <v>0.99613899613897405</v>
      </c>
      <c r="E1298" s="234">
        <f t="shared" si="46"/>
        <v>6.7035624888019483E-3</v>
      </c>
      <c r="F1298" s="234">
        <f>SUM($E$9:E1298)</f>
        <v>0.90776394575593189</v>
      </c>
    </row>
    <row r="1299" spans="2:6" x14ac:dyDescent="0.2">
      <c r="B1299" s="239">
        <v>2226</v>
      </c>
      <c r="C1299" s="240">
        <v>31500</v>
      </c>
      <c r="D1299" s="233">
        <f t="shared" si="47"/>
        <v>0.9969111969111748</v>
      </c>
      <c r="E1299" s="234">
        <f t="shared" si="46"/>
        <v>7.8208229036022727E-3</v>
      </c>
      <c r="F1299" s="234">
        <f>SUM($E$9:E1299)</f>
        <v>0.9155847686595342</v>
      </c>
    </row>
    <row r="1300" spans="2:6" x14ac:dyDescent="0.2">
      <c r="B1300" s="242">
        <v>1396</v>
      </c>
      <c r="C1300" s="243">
        <v>40000</v>
      </c>
      <c r="D1300" s="233">
        <f t="shared" si="47"/>
        <v>0.99768339768337555</v>
      </c>
      <c r="E1300" s="234">
        <f t="shared" si="46"/>
        <v>9.9312036871139972E-3</v>
      </c>
      <c r="F1300" s="234">
        <f>SUM($E$9:E1300)</f>
        <v>0.92551597234664817</v>
      </c>
    </row>
    <row r="1301" spans="2:6" x14ac:dyDescent="0.2">
      <c r="B1301" s="239">
        <v>2154</v>
      </c>
      <c r="C1301" s="240">
        <v>40000</v>
      </c>
      <c r="D1301" s="233">
        <f t="shared" si="47"/>
        <v>0.9984555984555763</v>
      </c>
      <c r="E1301" s="234">
        <f t="shared" si="46"/>
        <v>9.9312036871139972E-3</v>
      </c>
      <c r="F1301" s="234">
        <f>SUM($E$9:E1301)</f>
        <v>0.93544717603376215</v>
      </c>
    </row>
    <row r="1302" spans="2:6" x14ac:dyDescent="0.2">
      <c r="B1302" s="239">
        <v>1254</v>
      </c>
      <c r="C1302" s="240">
        <v>60000</v>
      </c>
      <c r="D1302" s="233">
        <f t="shared" si="47"/>
        <v>0.99922779922777705</v>
      </c>
      <c r="E1302" s="234">
        <f t="shared" si="46"/>
        <v>1.4896805530670996E-2</v>
      </c>
      <c r="F1302" s="234">
        <f>SUM($E$9:E1302)</f>
        <v>0.95034398156443312</v>
      </c>
    </row>
    <row r="1303" spans="2:6" x14ac:dyDescent="0.2">
      <c r="B1303" s="242">
        <v>796</v>
      </c>
      <c r="C1303" s="243">
        <v>200000</v>
      </c>
      <c r="D1303" s="233">
        <f t="shared" si="47"/>
        <v>0.9999999999999778</v>
      </c>
      <c r="E1303" s="234">
        <f t="shared" si="46"/>
        <v>4.9656018435569986E-2</v>
      </c>
      <c r="F1303" s="234">
        <f>SUM($E$9:E1303)</f>
        <v>1.0000000000000031</v>
      </c>
    </row>
  </sheetData>
  <sortState xmlns:xlrd2="http://schemas.microsoft.com/office/spreadsheetml/2017/richdata2" ref="B9:C1303">
    <sortCondition ref="C9:C1303"/>
  </sortState>
  <mergeCells count="4">
    <mergeCell ref="B2:Q2"/>
    <mergeCell ref="B4:Q4"/>
    <mergeCell ref="J7:K7"/>
    <mergeCell ref="J18:K18"/>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13166-1C38-4F80-817C-274BEEEDBEC9}">
  <sheetPr>
    <tabColor indexed="21"/>
  </sheetPr>
  <dimension ref="B1:J118"/>
  <sheetViews>
    <sheetView tabSelected="1" topLeftCell="A4" zoomScale="172" zoomScaleNormal="100" workbookViewId="0">
      <selection activeCell="I8" sqref="I8"/>
    </sheetView>
  </sheetViews>
  <sheetFormatPr defaultColWidth="9.109375" defaultRowHeight="13.75" customHeight="1" x14ac:dyDescent="0.3"/>
  <cols>
    <col min="1" max="1" width="2.5546875" style="278" customWidth="1"/>
    <col min="2" max="2" width="18.5546875" style="278" customWidth="1"/>
    <col min="3" max="5" width="16.6640625" style="278" customWidth="1"/>
    <col min="6" max="16384" width="9.109375" style="278"/>
  </cols>
  <sheetData>
    <row r="1" spans="2:10" s="144" customFormat="1" ht="13.75" customHeight="1" thickBot="1" x14ac:dyDescent="0.25"/>
    <row r="2" spans="2:10" s="144" customFormat="1" ht="27" customHeight="1" thickBot="1" x14ac:dyDescent="0.3">
      <c r="B2" s="493" t="s">
        <v>128</v>
      </c>
      <c r="C2" s="494"/>
      <c r="D2" s="494"/>
      <c r="E2" s="494"/>
      <c r="F2" s="494"/>
      <c r="G2" s="494"/>
      <c r="H2" s="494"/>
      <c r="I2" s="495"/>
      <c r="J2" s="145"/>
    </row>
    <row r="3" spans="2:10" s="144" customFormat="1" ht="13.75" customHeight="1" thickBot="1" x14ac:dyDescent="0.25">
      <c r="C3" s="144" t="s">
        <v>283</v>
      </c>
      <c r="D3" s="144" t="s">
        <v>280</v>
      </c>
      <c r="E3" s="144" t="s">
        <v>280</v>
      </c>
    </row>
    <row r="4" spans="2:10" s="144" customFormat="1" ht="28.5" customHeight="1" thickBot="1" x14ac:dyDescent="0.25">
      <c r="B4" s="156" t="s">
        <v>126</v>
      </c>
      <c r="C4" s="157" t="s">
        <v>127</v>
      </c>
      <c r="D4" s="157" t="s">
        <v>130</v>
      </c>
      <c r="E4" s="146" t="s">
        <v>129</v>
      </c>
    </row>
    <row r="5" spans="2:10" s="144" customFormat="1" ht="13.75" customHeight="1" x14ac:dyDescent="0.2">
      <c r="B5" s="263" t="s">
        <v>78</v>
      </c>
      <c r="C5" s="264">
        <v>6</v>
      </c>
      <c r="D5" s="265">
        <v>35</v>
      </c>
      <c r="E5" s="265">
        <v>68</v>
      </c>
    </row>
    <row r="6" spans="2:10" s="144" customFormat="1" ht="13.75" customHeight="1" x14ac:dyDescent="0.2">
      <c r="B6" s="266" t="s">
        <v>79</v>
      </c>
      <c r="C6" s="267">
        <v>17</v>
      </c>
      <c r="D6" s="268">
        <v>240</v>
      </c>
      <c r="E6" s="268">
        <v>875</v>
      </c>
    </row>
    <row r="7" spans="2:10" s="144" customFormat="1" ht="13.75" customHeight="1" x14ac:dyDescent="0.2">
      <c r="B7" s="263" t="s">
        <v>80</v>
      </c>
      <c r="C7" s="264">
        <v>22</v>
      </c>
      <c r="D7" s="265">
        <v>557</v>
      </c>
      <c r="E7" s="265">
        <v>2675</v>
      </c>
    </row>
    <row r="8" spans="2:10" s="144" customFormat="1" ht="13.75" customHeight="1" x14ac:dyDescent="0.2">
      <c r="B8" s="266" t="s">
        <v>81</v>
      </c>
      <c r="C8" s="267">
        <v>32</v>
      </c>
      <c r="D8" s="268">
        <v>1416</v>
      </c>
      <c r="E8" s="268">
        <v>7890</v>
      </c>
    </row>
    <row r="9" spans="2:10" s="144" customFormat="1" ht="13.75" customHeight="1" x14ac:dyDescent="0.2">
      <c r="B9" s="263" t="s">
        <v>82</v>
      </c>
      <c r="C9" s="264">
        <v>21</v>
      </c>
      <c r="D9" s="265">
        <v>940</v>
      </c>
      <c r="E9" s="265">
        <v>9874</v>
      </c>
    </row>
    <row r="10" spans="2:10" s="144" customFormat="1" ht="13.75" customHeight="1" thickBot="1" x14ac:dyDescent="0.25">
      <c r="B10" s="269" t="s">
        <v>83</v>
      </c>
      <c r="C10" s="270">
        <v>2</v>
      </c>
      <c r="D10" s="271">
        <v>141</v>
      </c>
      <c r="E10" s="271">
        <v>1658</v>
      </c>
    </row>
    <row r="11" spans="2:10" s="144" customFormat="1" ht="13.75" customHeight="1" thickBot="1" x14ac:dyDescent="0.25">
      <c r="B11" s="272" t="s">
        <v>28</v>
      </c>
      <c r="C11" s="273">
        <f>SUM(C5:C10)</f>
        <v>100</v>
      </c>
      <c r="D11" s="274">
        <f>SUM(D5:D10)</f>
        <v>3329</v>
      </c>
      <c r="E11" s="274">
        <f>SUM(E5:E10)</f>
        <v>23040</v>
      </c>
    </row>
    <row r="12" spans="2:10" s="144" customFormat="1" ht="13.75" customHeight="1" thickBot="1" x14ac:dyDescent="0.25"/>
    <row r="13" spans="2:10" s="144" customFormat="1" ht="27" customHeight="1" thickBot="1" x14ac:dyDescent="0.3">
      <c r="B13" s="493" t="s">
        <v>321</v>
      </c>
      <c r="C13" s="494"/>
      <c r="D13" s="494"/>
      <c r="E13" s="494"/>
      <c r="F13" s="494"/>
      <c r="G13" s="494"/>
      <c r="H13" s="494"/>
      <c r="I13" s="495"/>
      <c r="J13" s="145"/>
    </row>
    <row r="14" spans="2:10" s="155" customFormat="1" ht="13.75" customHeight="1" thickBot="1" x14ac:dyDescent="0.35">
      <c r="B14" s="154"/>
      <c r="C14" s="154"/>
      <c r="D14" s="154"/>
      <c r="E14" s="154"/>
      <c r="F14" s="154"/>
      <c r="G14" s="154"/>
      <c r="H14" s="154"/>
      <c r="I14" s="154"/>
    </row>
    <row r="15" spans="2:10" s="144" customFormat="1" ht="13.75" customHeight="1" thickBot="1" x14ac:dyDescent="0.25"/>
    <row r="16" spans="2:10" s="144" customFormat="1" ht="14.25" customHeight="1" thickBot="1" x14ac:dyDescent="0.25">
      <c r="D16" s="496" t="s">
        <v>319</v>
      </c>
      <c r="E16" s="497"/>
    </row>
    <row r="17" spans="2:10" ht="28" customHeight="1" thickBot="1" x14ac:dyDescent="0.35">
      <c r="B17" s="156" t="s">
        <v>126</v>
      </c>
      <c r="C17" s="158" t="s">
        <v>278</v>
      </c>
      <c r="D17" s="275" t="s">
        <v>279</v>
      </c>
      <c r="E17" s="276" t="s">
        <v>277</v>
      </c>
      <c r="F17" s="277"/>
      <c r="G17" s="277"/>
      <c r="H17" s="277"/>
      <c r="I17" s="277"/>
    </row>
    <row r="18" spans="2:10" ht="13.75" customHeight="1" x14ac:dyDescent="0.3">
      <c r="B18" s="263" t="s">
        <v>78</v>
      </c>
      <c r="C18" s="279"/>
      <c r="D18" s="280"/>
      <c r="E18" s="280"/>
      <c r="F18" s="277"/>
      <c r="G18" s="277"/>
      <c r="H18" s="277"/>
      <c r="I18" s="277"/>
    </row>
    <row r="19" spans="2:10" ht="13.75" customHeight="1" x14ac:dyDescent="0.3">
      <c r="B19" s="266" t="s">
        <v>79</v>
      </c>
      <c r="C19" s="281"/>
      <c r="D19" s="282"/>
      <c r="E19" s="282"/>
      <c r="F19" s="277"/>
      <c r="G19" s="277"/>
      <c r="H19" s="277"/>
      <c r="I19" s="277"/>
    </row>
    <row r="20" spans="2:10" ht="13.75" customHeight="1" x14ac:dyDescent="0.3">
      <c r="B20" s="263" t="s">
        <v>80</v>
      </c>
      <c r="C20" s="279"/>
      <c r="D20" s="282"/>
      <c r="E20" s="282"/>
      <c r="F20" s="277"/>
      <c r="G20" s="277"/>
      <c r="H20" s="277"/>
      <c r="I20" s="277"/>
    </row>
    <row r="21" spans="2:10" ht="13.75" customHeight="1" x14ac:dyDescent="0.3">
      <c r="B21" s="266" t="s">
        <v>81</v>
      </c>
      <c r="C21" s="281"/>
      <c r="D21" s="282"/>
      <c r="E21" s="282"/>
      <c r="F21" s="277"/>
      <c r="G21" s="277"/>
      <c r="H21" s="277"/>
      <c r="I21" s="277"/>
    </row>
    <row r="22" spans="2:10" ht="13.75" customHeight="1" x14ac:dyDescent="0.3">
      <c r="B22" s="263" t="s">
        <v>82</v>
      </c>
      <c r="C22" s="279"/>
      <c r="D22" s="282"/>
      <c r="E22" s="282"/>
      <c r="F22" s="277"/>
      <c r="G22" s="277"/>
      <c r="H22" s="277"/>
      <c r="I22" s="277"/>
    </row>
    <row r="23" spans="2:10" ht="13.75" customHeight="1" thickBot="1" x14ac:dyDescent="0.35">
      <c r="B23" s="269" t="s">
        <v>83</v>
      </c>
      <c r="C23" s="283"/>
      <c r="D23" s="284"/>
      <c r="E23" s="284"/>
      <c r="F23" s="277"/>
      <c r="G23" s="277"/>
      <c r="H23" s="277"/>
      <c r="I23" s="277"/>
    </row>
    <row r="24" spans="2:10" ht="13.75" customHeight="1" thickBot="1" x14ac:dyDescent="0.35">
      <c r="B24" s="272" t="s">
        <v>28</v>
      </c>
      <c r="C24" s="285"/>
      <c r="D24" s="286"/>
      <c r="E24" s="286"/>
      <c r="F24" s="277"/>
      <c r="G24" s="277"/>
      <c r="H24" s="277"/>
      <c r="I24" s="277"/>
    </row>
    <row r="25" spans="2:10" ht="13.75" customHeight="1" thickBot="1" x14ac:dyDescent="0.35">
      <c r="B25" s="277"/>
      <c r="C25" s="277"/>
      <c r="D25" s="277"/>
      <c r="E25" s="277"/>
      <c r="F25" s="277"/>
      <c r="G25" s="277"/>
      <c r="H25" s="277"/>
      <c r="I25" s="277"/>
      <c r="J25" s="277"/>
    </row>
    <row r="26" spans="2:10" ht="14.25" customHeight="1" thickBot="1" x14ac:dyDescent="0.35">
      <c r="B26" s="277"/>
      <c r="C26" s="496"/>
      <c r="D26" s="497"/>
      <c r="E26" s="277"/>
      <c r="F26" s="277"/>
      <c r="G26" s="277"/>
      <c r="H26" s="277"/>
      <c r="I26" s="277"/>
      <c r="J26" s="277"/>
    </row>
    <row r="27" spans="2:10" ht="14.25" customHeight="1" thickBot="1" x14ac:dyDescent="0.35">
      <c r="B27" s="287"/>
      <c r="C27" s="275"/>
      <c r="D27" s="276"/>
      <c r="H27" s="277"/>
      <c r="I27" s="277"/>
      <c r="J27" s="277"/>
    </row>
    <row r="28" spans="2:10" ht="14.25" customHeight="1" x14ac:dyDescent="0.3">
      <c r="B28" s="280"/>
      <c r="C28" s="280"/>
      <c r="D28" s="280"/>
      <c r="H28" s="277"/>
      <c r="I28" s="277"/>
      <c r="J28" s="277"/>
    </row>
    <row r="29" spans="2:10" ht="13.75" customHeight="1" x14ac:dyDescent="0.3">
      <c r="B29" s="280"/>
      <c r="C29" s="280"/>
      <c r="D29" s="280"/>
      <c r="H29" s="277"/>
      <c r="I29" s="277"/>
      <c r="J29" s="277"/>
    </row>
    <row r="30" spans="2:10" ht="13.75" customHeight="1" x14ac:dyDescent="0.3">
      <c r="B30" s="280"/>
      <c r="C30" s="280"/>
      <c r="D30" s="280"/>
      <c r="H30" s="277"/>
      <c r="I30" s="277"/>
      <c r="J30" s="277"/>
    </row>
    <row r="31" spans="2:10" ht="13.75" customHeight="1" x14ac:dyDescent="0.3">
      <c r="B31" s="280"/>
      <c r="C31" s="280"/>
      <c r="D31" s="280"/>
      <c r="H31" s="277"/>
      <c r="I31" s="277"/>
      <c r="J31" s="277"/>
    </row>
    <row r="32" spans="2:10" ht="13.75" customHeight="1" x14ac:dyDescent="0.3">
      <c r="B32" s="280"/>
      <c r="C32" s="280"/>
      <c r="D32" s="280"/>
      <c r="H32" s="277"/>
      <c r="I32" s="277"/>
      <c r="J32" s="277"/>
    </row>
    <row r="33" spans="2:10" ht="13.75" customHeight="1" x14ac:dyDescent="0.3">
      <c r="B33" s="280"/>
      <c r="C33" s="280"/>
      <c r="D33" s="280"/>
      <c r="H33" s="277"/>
      <c r="I33" s="277"/>
      <c r="J33" s="277"/>
    </row>
    <row r="34" spans="2:10" ht="13.75" customHeight="1" x14ac:dyDescent="0.3">
      <c r="B34" s="280"/>
      <c r="C34" s="280"/>
      <c r="D34" s="280"/>
      <c r="H34" s="277"/>
      <c r="I34" s="277"/>
      <c r="J34" s="277"/>
    </row>
    <row r="35" spans="2:10" ht="13.75" customHeight="1" x14ac:dyDescent="0.3">
      <c r="B35" s="277"/>
      <c r="C35" s="277"/>
      <c r="H35" s="277"/>
      <c r="I35" s="277"/>
      <c r="J35" s="277"/>
    </row>
    <row r="36" spans="2:10" ht="13.75" customHeight="1" x14ac:dyDescent="0.3">
      <c r="B36" s="277"/>
      <c r="C36" s="277"/>
      <c r="D36" s="277"/>
      <c r="E36" s="277"/>
      <c r="F36" s="277"/>
      <c r="G36" s="277"/>
      <c r="H36" s="277"/>
      <c r="I36" s="277"/>
      <c r="J36" s="277"/>
    </row>
    <row r="37" spans="2:10" ht="13.75" customHeight="1" x14ac:dyDescent="0.3">
      <c r="B37" s="277"/>
      <c r="C37" s="277"/>
      <c r="D37" s="277"/>
      <c r="E37" s="277"/>
      <c r="F37" s="277"/>
      <c r="G37" s="277"/>
      <c r="H37" s="277"/>
      <c r="I37" s="277"/>
      <c r="J37" s="277"/>
    </row>
    <row r="38" spans="2:10" ht="13.75" customHeight="1" x14ac:dyDescent="0.3">
      <c r="B38" s="277"/>
      <c r="C38" s="277"/>
      <c r="D38" s="277"/>
      <c r="E38" s="277"/>
      <c r="F38" s="277"/>
      <c r="G38" s="277"/>
      <c r="H38" s="277"/>
      <c r="I38" s="277"/>
      <c r="J38" s="277"/>
    </row>
    <row r="39" spans="2:10" ht="13.75" customHeight="1" x14ac:dyDescent="0.3">
      <c r="B39" s="277"/>
      <c r="C39" s="277"/>
      <c r="D39" s="277"/>
      <c r="E39" s="277"/>
      <c r="F39" s="277"/>
      <c r="G39" s="277"/>
      <c r="H39" s="277"/>
      <c r="I39" s="277"/>
      <c r="J39" s="277"/>
    </row>
    <row r="40" spans="2:10" ht="13.75" customHeight="1" x14ac:dyDescent="0.3">
      <c r="B40" s="277"/>
      <c r="C40" s="277"/>
      <c r="D40" s="277"/>
      <c r="E40" s="277"/>
      <c r="F40" s="277"/>
      <c r="G40" s="277"/>
      <c r="H40" s="277"/>
      <c r="I40" s="277"/>
      <c r="J40" s="277"/>
    </row>
    <row r="41" spans="2:10" ht="13.75" customHeight="1" x14ac:dyDescent="0.3">
      <c r="B41" s="277"/>
      <c r="C41" s="277"/>
      <c r="D41" s="277"/>
      <c r="E41" s="277"/>
      <c r="F41" s="277"/>
      <c r="G41" s="277"/>
      <c r="H41" s="277"/>
      <c r="I41" s="277"/>
      <c r="J41" s="277"/>
    </row>
    <row r="42" spans="2:10" ht="13.75" customHeight="1" x14ac:dyDescent="0.3">
      <c r="B42" s="277"/>
      <c r="C42" s="277"/>
      <c r="D42" s="277"/>
      <c r="E42" s="277"/>
      <c r="F42" s="277"/>
      <c r="G42" s="277"/>
      <c r="H42" s="277"/>
      <c r="I42" s="277"/>
      <c r="J42" s="277"/>
    </row>
    <row r="43" spans="2:10" ht="13.75" customHeight="1" x14ac:dyDescent="0.3">
      <c r="B43" s="277"/>
      <c r="C43" s="277"/>
      <c r="D43" s="277"/>
      <c r="E43" s="277"/>
      <c r="F43" s="277"/>
      <c r="G43" s="277"/>
      <c r="H43" s="277"/>
      <c r="I43" s="277"/>
      <c r="J43" s="277"/>
    </row>
    <row r="44" spans="2:10" ht="13.75" customHeight="1" x14ac:dyDescent="0.3">
      <c r="B44" s="277"/>
      <c r="C44" s="277"/>
      <c r="D44" s="277"/>
      <c r="E44" s="277"/>
      <c r="F44" s="277"/>
      <c r="G44" s="277"/>
      <c r="H44" s="277"/>
      <c r="I44" s="277"/>
      <c r="J44" s="277"/>
    </row>
    <row r="45" spans="2:10" ht="13.75" customHeight="1" x14ac:dyDescent="0.3">
      <c r="B45" s="277"/>
      <c r="C45" s="277"/>
      <c r="D45" s="277"/>
      <c r="E45" s="277"/>
      <c r="F45" s="277"/>
      <c r="G45" s="277"/>
      <c r="H45" s="277"/>
      <c r="I45" s="277"/>
      <c r="J45" s="277"/>
    </row>
    <row r="46" spans="2:10" ht="13.75" customHeight="1" x14ac:dyDescent="0.3">
      <c r="B46" s="277"/>
      <c r="C46" s="277"/>
      <c r="D46" s="277"/>
      <c r="E46" s="277"/>
      <c r="F46" s="277"/>
      <c r="G46" s="277"/>
      <c r="H46" s="277"/>
      <c r="I46" s="277"/>
      <c r="J46" s="277"/>
    </row>
    <row r="47" spans="2:10" ht="13.75" customHeight="1" x14ac:dyDescent="0.3">
      <c r="B47" s="277"/>
      <c r="C47" s="277"/>
      <c r="D47" s="277"/>
      <c r="E47" s="277"/>
      <c r="F47" s="277"/>
      <c r="G47" s="277"/>
      <c r="H47" s="277"/>
      <c r="I47" s="277"/>
      <c r="J47" s="277"/>
    </row>
    <row r="48" spans="2:10" ht="13.75" customHeight="1" x14ac:dyDescent="0.3">
      <c r="B48" s="277"/>
      <c r="C48" s="277"/>
      <c r="D48" s="277"/>
      <c r="E48" s="277"/>
      <c r="F48" s="277"/>
      <c r="G48" s="277"/>
      <c r="H48" s="277"/>
      <c r="I48" s="277"/>
      <c r="J48" s="277"/>
    </row>
    <row r="49" spans="2:10" ht="13.75" customHeight="1" x14ac:dyDescent="0.3">
      <c r="B49" s="277"/>
      <c r="C49" s="277"/>
      <c r="D49" s="277"/>
      <c r="E49" s="277"/>
      <c r="F49" s="277"/>
      <c r="G49" s="277"/>
      <c r="H49" s="277"/>
      <c r="I49" s="277"/>
      <c r="J49" s="277"/>
    </row>
    <row r="50" spans="2:10" ht="13.75" customHeight="1" x14ac:dyDescent="0.3">
      <c r="B50" s="277"/>
      <c r="C50" s="277"/>
      <c r="D50" s="277"/>
      <c r="E50" s="277"/>
      <c r="F50" s="277"/>
      <c r="G50" s="277"/>
      <c r="H50" s="277"/>
      <c r="I50" s="277"/>
      <c r="J50" s="277"/>
    </row>
    <row r="51" spans="2:10" ht="13.75" customHeight="1" x14ac:dyDescent="0.3">
      <c r="B51" s="277"/>
      <c r="C51" s="277"/>
      <c r="D51" s="277"/>
      <c r="E51" s="277"/>
      <c r="F51" s="277"/>
      <c r="G51" s="277"/>
      <c r="H51" s="277"/>
      <c r="I51" s="277"/>
      <c r="J51" s="277"/>
    </row>
    <row r="52" spans="2:10" ht="13.75" customHeight="1" x14ac:dyDescent="0.3">
      <c r="B52" s="277"/>
      <c r="C52" s="277"/>
      <c r="D52" s="277"/>
      <c r="E52" s="277"/>
      <c r="F52" s="277"/>
      <c r="G52" s="277"/>
      <c r="H52" s="277"/>
      <c r="I52" s="277"/>
      <c r="J52" s="277"/>
    </row>
    <row r="53" spans="2:10" ht="13.75" customHeight="1" x14ac:dyDescent="0.3">
      <c r="B53" s="277"/>
      <c r="C53" s="277"/>
      <c r="D53" s="277"/>
      <c r="E53" s="277"/>
      <c r="F53" s="277"/>
      <c r="G53" s="277"/>
      <c r="H53" s="277"/>
      <c r="I53" s="277"/>
      <c r="J53" s="277"/>
    </row>
    <row r="54" spans="2:10" ht="13.75" customHeight="1" x14ac:dyDescent="0.3">
      <c r="B54" s="277"/>
      <c r="C54" s="277"/>
      <c r="D54" s="277"/>
      <c r="E54" s="277"/>
      <c r="F54" s="277"/>
      <c r="G54" s="277"/>
      <c r="H54" s="277"/>
      <c r="I54" s="277"/>
      <c r="J54" s="277"/>
    </row>
    <row r="55" spans="2:10" ht="13.75" customHeight="1" x14ac:dyDescent="0.3">
      <c r="B55" s="277"/>
      <c r="C55" s="277"/>
      <c r="D55" s="277"/>
      <c r="E55" s="277"/>
      <c r="F55" s="277"/>
      <c r="G55" s="277"/>
      <c r="H55" s="277"/>
      <c r="I55" s="277"/>
      <c r="J55" s="277"/>
    </row>
    <row r="56" spans="2:10" ht="13.75" customHeight="1" x14ac:dyDescent="0.3">
      <c r="B56" s="277"/>
      <c r="C56" s="277"/>
      <c r="D56" s="277"/>
      <c r="E56" s="277"/>
      <c r="F56" s="277"/>
      <c r="G56" s="277"/>
      <c r="H56" s="277"/>
      <c r="I56" s="277"/>
      <c r="J56" s="277"/>
    </row>
    <row r="57" spans="2:10" ht="13.75" customHeight="1" x14ac:dyDescent="0.3">
      <c r="B57" s="277"/>
      <c r="C57" s="277"/>
      <c r="D57" s="277"/>
      <c r="E57" s="277"/>
      <c r="F57" s="277"/>
      <c r="G57" s="277"/>
      <c r="H57" s="277"/>
      <c r="I57" s="277"/>
      <c r="J57" s="277"/>
    </row>
    <row r="58" spans="2:10" ht="13.75" customHeight="1" x14ac:dyDescent="0.3">
      <c r="B58" s="277"/>
      <c r="C58" s="277"/>
      <c r="D58" s="277"/>
      <c r="E58" s="277"/>
      <c r="F58" s="277"/>
      <c r="G58" s="277"/>
      <c r="H58" s="277"/>
      <c r="I58" s="277"/>
      <c r="J58" s="277"/>
    </row>
    <row r="59" spans="2:10" ht="13.75" customHeight="1" x14ac:dyDescent="0.3">
      <c r="B59" s="277"/>
      <c r="C59" s="277"/>
      <c r="D59" s="277"/>
      <c r="E59" s="277"/>
      <c r="F59" s="277"/>
      <c r="G59" s="277"/>
      <c r="H59" s="277"/>
      <c r="I59" s="277"/>
      <c r="J59" s="277"/>
    </row>
    <row r="60" spans="2:10" ht="13.75" customHeight="1" x14ac:dyDescent="0.3">
      <c r="B60" s="277"/>
      <c r="C60" s="277"/>
      <c r="D60" s="277"/>
      <c r="E60" s="277"/>
      <c r="F60" s="277"/>
      <c r="G60" s="277"/>
      <c r="H60" s="277"/>
      <c r="I60" s="277"/>
      <c r="J60" s="277"/>
    </row>
    <row r="61" spans="2:10" ht="13.75" customHeight="1" x14ac:dyDescent="0.3">
      <c r="B61" s="277"/>
      <c r="C61" s="277"/>
      <c r="D61" s="277"/>
      <c r="E61" s="277"/>
      <c r="F61" s="277"/>
      <c r="G61" s="277"/>
      <c r="H61" s="277"/>
      <c r="I61" s="277"/>
      <c r="J61" s="277"/>
    </row>
    <row r="62" spans="2:10" ht="13.75" customHeight="1" x14ac:dyDescent="0.3">
      <c r="B62" s="277"/>
      <c r="C62" s="277"/>
      <c r="D62" s="277"/>
      <c r="E62" s="277"/>
      <c r="F62" s="277"/>
      <c r="G62" s="277"/>
      <c r="H62" s="277"/>
      <c r="I62" s="277"/>
      <c r="J62" s="277"/>
    </row>
    <row r="63" spans="2:10" ht="13.75" customHeight="1" x14ac:dyDescent="0.3">
      <c r="B63" s="277"/>
      <c r="C63" s="277"/>
      <c r="D63" s="277"/>
      <c r="E63" s="277"/>
      <c r="F63" s="277"/>
      <c r="G63" s="277"/>
      <c r="H63" s="277"/>
      <c r="I63" s="277"/>
      <c r="J63" s="277"/>
    </row>
    <row r="64" spans="2:10" ht="13.75" customHeight="1" x14ac:dyDescent="0.3">
      <c r="B64" s="277"/>
      <c r="C64" s="277"/>
      <c r="D64" s="277"/>
      <c r="E64" s="277"/>
      <c r="F64" s="277"/>
      <c r="G64" s="277"/>
      <c r="H64" s="277"/>
      <c r="I64" s="277"/>
      <c r="J64" s="277"/>
    </row>
    <row r="65" spans="2:10" ht="13.75" customHeight="1" x14ac:dyDescent="0.3">
      <c r="B65" s="277"/>
      <c r="C65" s="277"/>
      <c r="D65" s="277"/>
      <c r="E65" s="277"/>
      <c r="F65" s="277"/>
      <c r="G65" s="277"/>
      <c r="H65" s="277"/>
      <c r="I65" s="277"/>
      <c r="J65" s="277"/>
    </row>
    <row r="66" spans="2:10" ht="13.75" customHeight="1" x14ac:dyDescent="0.3">
      <c r="B66" s="277"/>
      <c r="C66" s="277"/>
      <c r="D66" s="277"/>
      <c r="E66" s="277"/>
      <c r="F66" s="277"/>
      <c r="G66" s="277"/>
      <c r="H66" s="277"/>
      <c r="I66" s="277"/>
      <c r="J66" s="277"/>
    </row>
    <row r="67" spans="2:10" ht="13.75" customHeight="1" x14ac:dyDescent="0.3">
      <c r="B67" s="277"/>
      <c r="C67" s="277"/>
      <c r="D67" s="277"/>
      <c r="E67" s="277"/>
      <c r="F67" s="277"/>
      <c r="G67" s="277"/>
      <c r="H67" s="277"/>
      <c r="I67" s="277"/>
      <c r="J67" s="277"/>
    </row>
    <row r="68" spans="2:10" ht="13.75" customHeight="1" x14ac:dyDescent="0.3">
      <c r="B68" s="277"/>
      <c r="C68" s="277"/>
      <c r="D68" s="277"/>
      <c r="E68" s="277"/>
      <c r="F68" s="277"/>
      <c r="G68" s="277"/>
      <c r="H68" s="277"/>
      <c r="I68" s="277"/>
      <c r="J68" s="277"/>
    </row>
    <row r="69" spans="2:10" ht="13.75" customHeight="1" x14ac:dyDescent="0.3">
      <c r="B69" s="277"/>
      <c r="C69" s="277"/>
      <c r="D69" s="277"/>
      <c r="E69" s="277"/>
      <c r="F69" s="277"/>
      <c r="G69" s="277"/>
      <c r="H69" s="277"/>
      <c r="I69" s="277"/>
      <c r="J69" s="277"/>
    </row>
    <row r="70" spans="2:10" ht="13.75" customHeight="1" x14ac:dyDescent="0.3">
      <c r="B70" s="277"/>
      <c r="C70" s="277"/>
      <c r="D70" s="277"/>
      <c r="E70" s="277"/>
      <c r="F70" s="277"/>
      <c r="G70" s="277"/>
      <c r="H70" s="277"/>
      <c r="I70" s="277"/>
      <c r="J70" s="277"/>
    </row>
    <row r="71" spans="2:10" ht="13.75" customHeight="1" x14ac:dyDescent="0.3">
      <c r="B71" s="277"/>
      <c r="C71" s="277"/>
      <c r="D71" s="277"/>
      <c r="E71" s="277"/>
      <c r="F71" s="277"/>
      <c r="G71" s="277"/>
      <c r="H71" s="277"/>
      <c r="I71" s="277"/>
      <c r="J71" s="277"/>
    </row>
    <row r="72" spans="2:10" ht="13.75" customHeight="1" x14ac:dyDescent="0.3">
      <c r="B72" s="277"/>
      <c r="C72" s="277"/>
      <c r="D72" s="277"/>
      <c r="E72" s="277"/>
      <c r="F72" s="277"/>
      <c r="G72" s="277"/>
      <c r="H72" s="277"/>
      <c r="I72" s="277"/>
      <c r="J72" s="277"/>
    </row>
    <row r="73" spans="2:10" ht="13.75" customHeight="1" x14ac:dyDescent="0.3">
      <c r="B73" s="277"/>
      <c r="C73" s="277"/>
      <c r="D73" s="277"/>
      <c r="E73" s="277"/>
      <c r="F73" s="277"/>
      <c r="G73" s="277"/>
      <c r="H73" s="277"/>
      <c r="I73" s="277"/>
      <c r="J73" s="277"/>
    </row>
    <row r="74" spans="2:10" ht="13.75" customHeight="1" x14ac:dyDescent="0.3">
      <c r="B74" s="277"/>
      <c r="C74" s="277"/>
      <c r="D74" s="277"/>
      <c r="E74" s="277"/>
      <c r="F74" s="277"/>
      <c r="G74" s="277"/>
      <c r="H74" s="277"/>
      <c r="I74" s="277"/>
      <c r="J74" s="277"/>
    </row>
    <row r="75" spans="2:10" ht="13.75" customHeight="1" x14ac:dyDescent="0.3">
      <c r="B75" s="277"/>
      <c r="C75" s="277"/>
      <c r="D75" s="277"/>
      <c r="E75" s="277"/>
      <c r="F75" s="277"/>
      <c r="G75" s="277"/>
      <c r="H75" s="277"/>
      <c r="I75" s="277"/>
      <c r="J75" s="277"/>
    </row>
    <row r="76" spans="2:10" ht="13.75" customHeight="1" x14ac:dyDescent="0.3">
      <c r="B76" s="277"/>
      <c r="C76" s="277"/>
      <c r="D76" s="277"/>
      <c r="E76" s="277"/>
      <c r="F76" s="277"/>
      <c r="G76" s="277"/>
      <c r="H76" s="277"/>
      <c r="I76" s="277"/>
      <c r="J76" s="277"/>
    </row>
    <row r="77" spans="2:10" ht="13.75" customHeight="1" x14ac:dyDescent="0.3">
      <c r="B77" s="277"/>
      <c r="C77" s="277"/>
      <c r="D77" s="277"/>
      <c r="E77" s="277"/>
      <c r="F77" s="277"/>
      <c r="G77" s="277"/>
      <c r="H77" s="277"/>
      <c r="I77" s="277"/>
      <c r="J77" s="277"/>
    </row>
    <row r="78" spans="2:10" ht="13.75" customHeight="1" x14ac:dyDescent="0.3">
      <c r="B78" s="277"/>
      <c r="C78" s="277"/>
      <c r="D78" s="277"/>
      <c r="E78" s="277"/>
      <c r="F78" s="277"/>
      <c r="G78" s="277"/>
      <c r="H78" s="277"/>
      <c r="I78" s="277"/>
      <c r="J78" s="277"/>
    </row>
    <row r="79" spans="2:10" ht="13.75" customHeight="1" x14ac:dyDescent="0.3">
      <c r="B79" s="277"/>
      <c r="C79" s="277"/>
      <c r="D79" s="277"/>
      <c r="E79" s="277"/>
      <c r="F79" s="277"/>
      <c r="G79" s="277"/>
      <c r="H79" s="277"/>
      <c r="I79" s="277"/>
      <c r="J79" s="277"/>
    </row>
    <row r="80" spans="2:10" ht="13.75" customHeight="1" x14ac:dyDescent="0.3">
      <c r="B80" s="277"/>
      <c r="C80" s="277"/>
      <c r="D80" s="277"/>
      <c r="E80" s="277"/>
      <c r="F80" s="277"/>
      <c r="G80" s="277"/>
      <c r="H80" s="277"/>
      <c r="I80" s="277"/>
      <c r="J80" s="277"/>
    </row>
    <row r="81" spans="2:10" ht="13.75" customHeight="1" x14ac:dyDescent="0.3">
      <c r="B81" s="277"/>
      <c r="C81" s="277"/>
      <c r="D81" s="277"/>
      <c r="E81" s="277"/>
      <c r="F81" s="277"/>
      <c r="G81" s="277"/>
      <c r="H81" s="277"/>
      <c r="I81" s="277"/>
      <c r="J81" s="277"/>
    </row>
    <row r="82" spans="2:10" ht="13.75" customHeight="1" x14ac:dyDescent="0.3">
      <c r="B82" s="277"/>
      <c r="C82" s="277"/>
      <c r="D82" s="277"/>
      <c r="E82" s="277"/>
      <c r="F82" s="277"/>
      <c r="G82" s="277"/>
      <c r="H82" s="277"/>
      <c r="I82" s="277"/>
      <c r="J82" s="277"/>
    </row>
    <row r="83" spans="2:10" ht="13.75" customHeight="1" x14ac:dyDescent="0.3">
      <c r="B83" s="277"/>
      <c r="C83" s="277"/>
      <c r="D83" s="277"/>
      <c r="E83" s="277"/>
      <c r="F83" s="277"/>
      <c r="G83" s="277"/>
      <c r="H83" s="277"/>
      <c r="I83" s="277"/>
      <c r="J83" s="277"/>
    </row>
    <row r="84" spans="2:10" ht="13.75" customHeight="1" x14ac:dyDescent="0.3">
      <c r="B84" s="277"/>
      <c r="C84" s="277"/>
      <c r="D84" s="277"/>
      <c r="E84" s="277"/>
      <c r="F84" s="277"/>
      <c r="G84" s="277"/>
      <c r="H84" s="277"/>
      <c r="I84" s="277"/>
      <c r="J84" s="277"/>
    </row>
    <row r="85" spans="2:10" ht="13.75" customHeight="1" x14ac:dyDescent="0.3">
      <c r="B85" s="277"/>
      <c r="C85" s="277"/>
      <c r="D85" s="277"/>
      <c r="E85" s="277"/>
      <c r="F85" s="277"/>
      <c r="G85" s="277"/>
      <c r="H85" s="277"/>
      <c r="I85" s="277"/>
      <c r="J85" s="277"/>
    </row>
    <row r="86" spans="2:10" ht="13.75" customHeight="1" x14ac:dyDescent="0.3">
      <c r="B86" s="277"/>
      <c r="C86" s="277"/>
      <c r="D86" s="277"/>
      <c r="E86" s="277"/>
      <c r="F86" s="277"/>
      <c r="G86" s="277"/>
      <c r="H86" s="277"/>
      <c r="I86" s="277"/>
      <c r="J86" s="277"/>
    </row>
    <row r="87" spans="2:10" ht="13.75" customHeight="1" x14ac:dyDescent="0.3">
      <c r="B87" s="277"/>
      <c r="C87" s="277"/>
      <c r="D87" s="277"/>
      <c r="E87" s="277"/>
      <c r="F87" s="277"/>
      <c r="G87" s="277"/>
      <c r="H87" s="277"/>
      <c r="I87" s="277"/>
      <c r="J87" s="277"/>
    </row>
    <row r="88" spans="2:10" ht="13.75" customHeight="1" x14ac:dyDescent="0.3">
      <c r="B88" s="277"/>
      <c r="C88" s="277"/>
      <c r="D88" s="277"/>
      <c r="E88" s="277"/>
      <c r="F88" s="277"/>
      <c r="G88" s="277"/>
      <c r="H88" s="277"/>
      <c r="I88" s="277"/>
      <c r="J88" s="277"/>
    </row>
    <row r="89" spans="2:10" ht="13.75" customHeight="1" x14ac:dyDescent="0.3">
      <c r="B89" s="277"/>
      <c r="C89" s="277"/>
      <c r="D89" s="277"/>
      <c r="E89" s="277"/>
      <c r="F89" s="277"/>
      <c r="G89" s="277"/>
      <c r="H89" s="277"/>
      <c r="I89" s="277"/>
      <c r="J89" s="277"/>
    </row>
    <row r="90" spans="2:10" ht="13.75" customHeight="1" x14ac:dyDescent="0.3">
      <c r="B90" s="277"/>
      <c r="C90" s="277"/>
      <c r="D90" s="277"/>
      <c r="E90" s="277"/>
      <c r="F90" s="277"/>
      <c r="G90" s="277"/>
      <c r="H90" s="277"/>
      <c r="I90" s="277"/>
      <c r="J90" s="277"/>
    </row>
    <row r="91" spans="2:10" ht="13.75" customHeight="1" x14ac:dyDescent="0.3">
      <c r="B91" s="277"/>
      <c r="C91" s="277"/>
      <c r="D91" s="277"/>
      <c r="E91" s="277"/>
      <c r="F91" s="277"/>
      <c r="G91" s="277"/>
      <c r="H91" s="277"/>
      <c r="I91" s="277"/>
      <c r="J91" s="277"/>
    </row>
    <row r="92" spans="2:10" ht="13.75" customHeight="1" x14ac:dyDescent="0.3">
      <c r="B92" s="277"/>
      <c r="C92" s="277"/>
      <c r="D92" s="277"/>
      <c r="E92" s="277"/>
      <c r="F92" s="277"/>
      <c r="G92" s="277"/>
      <c r="H92" s="277"/>
      <c r="I92" s="277"/>
      <c r="J92" s="277"/>
    </row>
    <row r="93" spans="2:10" ht="13.75" customHeight="1" x14ac:dyDescent="0.3">
      <c r="B93" s="277"/>
      <c r="C93" s="277"/>
      <c r="D93" s="277"/>
      <c r="E93" s="277"/>
      <c r="F93" s="277"/>
      <c r="G93" s="277"/>
      <c r="H93" s="277"/>
      <c r="I93" s="277"/>
      <c r="J93" s="277"/>
    </row>
    <row r="94" spans="2:10" ht="13.75" customHeight="1" x14ac:dyDescent="0.3">
      <c r="B94" s="277"/>
      <c r="C94" s="277"/>
      <c r="D94" s="277"/>
      <c r="E94" s="277"/>
      <c r="F94" s="277"/>
      <c r="G94" s="277"/>
      <c r="H94" s="277"/>
      <c r="I94" s="277"/>
      <c r="J94" s="277"/>
    </row>
    <row r="95" spans="2:10" ht="13.75" customHeight="1" x14ac:dyDescent="0.3">
      <c r="B95" s="277"/>
      <c r="C95" s="277"/>
      <c r="D95" s="277"/>
      <c r="E95" s="277"/>
      <c r="F95" s="277"/>
      <c r="G95" s="277"/>
      <c r="H95" s="277"/>
      <c r="I95" s="277"/>
      <c r="J95" s="277"/>
    </row>
    <row r="96" spans="2:10" ht="13.75" customHeight="1" x14ac:dyDescent="0.3">
      <c r="B96" s="277"/>
      <c r="C96" s="277"/>
      <c r="D96" s="277"/>
      <c r="E96" s="277"/>
      <c r="F96" s="277"/>
      <c r="G96" s="277"/>
      <c r="H96" s="277"/>
      <c r="I96" s="277"/>
      <c r="J96" s="277"/>
    </row>
    <row r="97" spans="2:10" ht="13.75" customHeight="1" x14ac:dyDescent="0.3">
      <c r="B97" s="277"/>
      <c r="C97" s="277"/>
      <c r="D97" s="277"/>
      <c r="E97" s="277"/>
      <c r="F97" s="277"/>
      <c r="G97" s="277"/>
      <c r="H97" s="277"/>
      <c r="I97" s="277"/>
      <c r="J97" s="277"/>
    </row>
    <row r="98" spans="2:10" ht="13.75" customHeight="1" x14ac:dyDescent="0.3">
      <c r="B98" s="277"/>
      <c r="C98" s="277"/>
      <c r="D98" s="277"/>
      <c r="E98" s="277"/>
      <c r="F98" s="277"/>
      <c r="G98" s="277"/>
      <c r="H98" s="277"/>
      <c r="I98" s="277"/>
      <c r="J98" s="277"/>
    </row>
    <row r="99" spans="2:10" ht="13.75" customHeight="1" x14ac:dyDescent="0.3">
      <c r="B99" s="277"/>
      <c r="C99" s="277"/>
      <c r="D99" s="277"/>
      <c r="E99" s="277"/>
      <c r="F99" s="277"/>
      <c r="G99" s="277"/>
      <c r="H99" s="277"/>
      <c r="I99" s="277"/>
      <c r="J99" s="277"/>
    </row>
    <row r="100" spans="2:10" ht="13.75" customHeight="1" x14ac:dyDescent="0.3">
      <c r="B100" s="277"/>
      <c r="C100" s="277"/>
      <c r="D100" s="277"/>
      <c r="E100" s="277"/>
      <c r="F100" s="277"/>
      <c r="G100" s="277"/>
      <c r="H100" s="277"/>
      <c r="I100" s="277"/>
      <c r="J100" s="277"/>
    </row>
    <row r="101" spans="2:10" ht="13.75" customHeight="1" x14ac:dyDescent="0.3">
      <c r="B101" s="277"/>
      <c r="C101" s="277"/>
      <c r="D101" s="277"/>
      <c r="E101" s="277"/>
      <c r="F101" s="277"/>
      <c r="G101" s="277"/>
      <c r="H101" s="277"/>
      <c r="I101" s="277"/>
      <c r="J101" s="277"/>
    </row>
    <row r="102" spans="2:10" ht="13.75" customHeight="1" x14ac:dyDescent="0.3">
      <c r="B102" s="277"/>
      <c r="C102" s="277"/>
      <c r="D102" s="277"/>
      <c r="E102" s="277"/>
      <c r="F102" s="277"/>
      <c r="G102" s="277"/>
      <c r="H102" s="277"/>
      <c r="I102" s="277"/>
      <c r="J102" s="277"/>
    </row>
    <row r="103" spans="2:10" ht="13.75" customHeight="1" x14ac:dyDescent="0.3">
      <c r="B103" s="277"/>
      <c r="C103" s="277"/>
      <c r="D103" s="277"/>
      <c r="E103" s="277"/>
      <c r="F103" s="277"/>
      <c r="G103" s="277"/>
      <c r="H103" s="277"/>
      <c r="I103" s="277"/>
      <c r="J103" s="277"/>
    </row>
    <row r="104" spans="2:10" ht="13.75" customHeight="1" x14ac:dyDescent="0.3">
      <c r="B104" s="277"/>
      <c r="C104" s="277"/>
      <c r="D104" s="277"/>
      <c r="E104" s="277"/>
      <c r="F104" s="277"/>
      <c r="G104" s="277"/>
      <c r="H104" s="277"/>
      <c r="I104" s="277"/>
      <c r="J104" s="277"/>
    </row>
    <row r="105" spans="2:10" ht="13.75" customHeight="1" x14ac:dyDescent="0.3">
      <c r="B105" s="277"/>
      <c r="C105" s="277"/>
      <c r="D105" s="277"/>
      <c r="E105" s="277"/>
      <c r="F105" s="277"/>
      <c r="G105" s="277"/>
      <c r="H105" s="277"/>
      <c r="I105" s="277"/>
      <c r="J105" s="277"/>
    </row>
    <row r="106" spans="2:10" ht="13.75" customHeight="1" x14ac:dyDescent="0.3">
      <c r="B106" s="277"/>
      <c r="C106" s="277"/>
      <c r="D106" s="277"/>
      <c r="E106" s="277"/>
      <c r="F106" s="277"/>
      <c r="G106" s="277"/>
      <c r="H106" s="277"/>
      <c r="I106" s="277"/>
      <c r="J106" s="277"/>
    </row>
    <row r="107" spans="2:10" ht="13.75" customHeight="1" x14ac:dyDescent="0.3">
      <c r="B107" s="277"/>
      <c r="C107" s="277"/>
      <c r="D107" s="277"/>
      <c r="E107" s="277"/>
      <c r="F107" s="277"/>
      <c r="G107" s="277"/>
      <c r="H107" s="277"/>
      <c r="I107" s="277"/>
      <c r="J107" s="277"/>
    </row>
    <row r="108" spans="2:10" ht="13.75" customHeight="1" x14ac:dyDescent="0.3">
      <c r="B108" s="277"/>
      <c r="C108" s="277"/>
      <c r="D108" s="277"/>
      <c r="E108" s="277"/>
      <c r="F108" s="277"/>
      <c r="G108" s="277"/>
      <c r="H108" s="277"/>
      <c r="I108" s="277"/>
      <c r="J108" s="277"/>
    </row>
    <row r="109" spans="2:10" ht="13.75" customHeight="1" x14ac:dyDescent="0.3">
      <c r="B109" s="277"/>
      <c r="C109" s="277"/>
      <c r="D109" s="277"/>
      <c r="E109" s="277"/>
      <c r="F109" s="277"/>
      <c r="G109" s="277"/>
      <c r="H109" s="277"/>
      <c r="I109" s="277"/>
      <c r="J109" s="277"/>
    </row>
    <row r="110" spans="2:10" ht="13.75" customHeight="1" x14ac:dyDescent="0.3">
      <c r="B110" s="277"/>
      <c r="C110" s="277"/>
      <c r="D110" s="277"/>
      <c r="E110" s="277"/>
      <c r="F110" s="277"/>
      <c r="G110" s="277"/>
      <c r="H110" s="277"/>
      <c r="I110" s="277"/>
      <c r="J110" s="277"/>
    </row>
    <row r="111" spans="2:10" ht="13.75" customHeight="1" x14ac:dyDescent="0.3">
      <c r="B111" s="277"/>
      <c r="C111" s="277"/>
      <c r="D111" s="277"/>
      <c r="E111" s="277"/>
      <c r="F111" s="277"/>
      <c r="G111" s="277"/>
      <c r="H111" s="277"/>
      <c r="I111" s="277"/>
      <c r="J111" s="277"/>
    </row>
    <row r="112" spans="2:10" ht="13.75" customHeight="1" x14ac:dyDescent="0.3">
      <c r="B112" s="277"/>
      <c r="C112" s="277"/>
      <c r="D112" s="277"/>
      <c r="E112" s="277"/>
      <c r="F112" s="277"/>
      <c r="G112" s="277"/>
      <c r="H112" s="277"/>
      <c r="I112" s="277"/>
      <c r="J112" s="277"/>
    </row>
    <row r="113" spans="2:10" ht="13.75" customHeight="1" x14ac:dyDescent="0.3">
      <c r="B113" s="277"/>
      <c r="C113" s="277"/>
      <c r="D113" s="277"/>
      <c r="E113" s="277"/>
      <c r="F113" s="277"/>
      <c r="G113" s="277"/>
      <c r="H113" s="277"/>
      <c r="I113" s="277"/>
      <c r="J113" s="277"/>
    </row>
    <row r="114" spans="2:10" ht="13.75" customHeight="1" x14ac:dyDescent="0.3">
      <c r="B114" s="277"/>
      <c r="C114" s="277"/>
      <c r="D114" s="277"/>
      <c r="E114" s="277"/>
      <c r="F114" s="277"/>
      <c r="G114" s="277"/>
      <c r="H114" s="277"/>
      <c r="I114" s="277"/>
      <c r="J114" s="277"/>
    </row>
    <row r="115" spans="2:10" ht="13.75" customHeight="1" x14ac:dyDescent="0.3">
      <c r="B115" s="277"/>
      <c r="C115" s="277"/>
      <c r="D115" s="277"/>
      <c r="E115" s="277"/>
      <c r="F115" s="277"/>
      <c r="G115" s="277"/>
      <c r="H115" s="277"/>
      <c r="I115" s="277"/>
      <c r="J115" s="277"/>
    </row>
    <row r="116" spans="2:10" ht="13.75" customHeight="1" x14ac:dyDescent="0.3">
      <c r="B116" s="277"/>
      <c r="C116" s="277"/>
      <c r="D116" s="277"/>
      <c r="E116" s="277"/>
      <c r="F116" s="277"/>
      <c r="G116" s="277"/>
      <c r="H116" s="277"/>
      <c r="I116" s="277"/>
      <c r="J116" s="277"/>
    </row>
    <row r="117" spans="2:10" ht="13.75" customHeight="1" x14ac:dyDescent="0.3">
      <c r="B117" s="277"/>
      <c r="C117" s="277"/>
      <c r="D117" s="277"/>
      <c r="E117" s="277"/>
      <c r="F117" s="277"/>
      <c r="G117" s="277"/>
      <c r="H117" s="277"/>
      <c r="I117" s="277"/>
      <c r="J117" s="277"/>
    </row>
    <row r="118" spans="2:10" ht="13.75" customHeight="1" x14ac:dyDescent="0.3">
      <c r="B118" s="277"/>
      <c r="C118" s="277"/>
      <c r="D118" s="277"/>
      <c r="E118" s="277"/>
      <c r="F118" s="277"/>
      <c r="G118" s="277"/>
      <c r="H118" s="277"/>
      <c r="I118" s="277"/>
      <c r="J118" s="277"/>
    </row>
  </sheetData>
  <mergeCells count="4">
    <mergeCell ref="B2:I2"/>
    <mergeCell ref="B13:I13"/>
    <mergeCell ref="D16:E16"/>
    <mergeCell ref="C26:D26"/>
  </mergeCells>
  <pageMargins left="0.7" right="0.7" top="0.75" bottom="0.75" header="0.3" footer="0.3"/>
  <pageSetup paperSize="9" scale="61"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FA43E-E441-4777-BA0E-32EDBA4D4E17}">
  <sheetPr>
    <tabColor rgb="FF156082"/>
  </sheetPr>
  <dimension ref="B1:T32"/>
  <sheetViews>
    <sheetView zoomScale="160" zoomScaleNormal="160" workbookViewId="0">
      <selection activeCell="J25" sqref="J25"/>
    </sheetView>
  </sheetViews>
  <sheetFormatPr defaultColWidth="8.88671875" defaultRowHeight="13.75" customHeight="1" x14ac:dyDescent="0.2"/>
  <cols>
    <col min="1" max="1" width="2.5546875" style="144" customWidth="1"/>
    <col min="2" max="16384" width="8.88671875" style="144"/>
  </cols>
  <sheetData>
    <row r="1" spans="2:20" ht="13.75" customHeight="1" thickBot="1" x14ac:dyDescent="0.25"/>
    <row r="2" spans="2:20" ht="51.05" customHeight="1" thickBot="1" x14ac:dyDescent="0.3">
      <c r="B2" s="493" t="s">
        <v>318</v>
      </c>
      <c r="C2" s="494"/>
      <c r="D2" s="494"/>
      <c r="E2" s="494"/>
      <c r="F2" s="494"/>
      <c r="G2" s="494"/>
      <c r="H2" s="494"/>
      <c r="I2" s="494"/>
      <c r="J2" s="495"/>
      <c r="K2" s="145"/>
      <c r="L2" s="145"/>
      <c r="M2" s="145"/>
      <c r="N2" s="145"/>
      <c r="O2" s="145"/>
      <c r="P2" s="145"/>
      <c r="Q2" s="145"/>
      <c r="R2" s="145"/>
      <c r="S2" s="145"/>
      <c r="T2" s="145"/>
    </row>
    <row r="3" spans="2:20" ht="6.05" customHeight="1" thickBot="1" x14ac:dyDescent="0.25"/>
    <row r="4" spans="2:20" ht="13.75" customHeight="1" thickBot="1" x14ac:dyDescent="0.3">
      <c r="B4" s="493" t="s">
        <v>131</v>
      </c>
      <c r="C4" s="494"/>
      <c r="D4" s="494"/>
      <c r="E4" s="494"/>
      <c r="F4" s="494"/>
      <c r="G4" s="494"/>
      <c r="H4" s="494"/>
      <c r="I4" s="494"/>
      <c r="J4" s="495"/>
      <c r="K4" s="145"/>
      <c r="L4" s="145"/>
      <c r="M4" s="145"/>
      <c r="N4" s="145"/>
      <c r="O4" s="145"/>
      <c r="P4" s="145"/>
      <c r="Q4" s="145"/>
      <c r="R4" s="145"/>
      <c r="S4" s="145"/>
      <c r="T4" s="145"/>
    </row>
    <row r="5" spans="2:20" s="155" customFormat="1" ht="13.75" customHeight="1" thickBot="1" x14ac:dyDescent="0.35">
      <c r="B5" s="154"/>
      <c r="C5" s="154"/>
      <c r="D5" s="154"/>
      <c r="E5" s="154"/>
      <c r="F5" s="154"/>
      <c r="G5" s="154"/>
      <c r="H5" s="154"/>
      <c r="I5" s="154"/>
      <c r="J5" s="154"/>
    </row>
    <row r="6" spans="2:20" s="288" customFormat="1" ht="13.75" customHeight="1" thickBot="1" x14ac:dyDescent="0.35">
      <c r="B6" s="503" t="s">
        <v>278</v>
      </c>
      <c r="C6" s="503"/>
      <c r="D6" s="503"/>
      <c r="G6" s="501" t="s">
        <v>319</v>
      </c>
      <c r="H6" s="501"/>
      <c r="I6" s="501"/>
      <c r="J6" s="501"/>
    </row>
    <row r="7" spans="2:20" ht="13.75" customHeight="1" thickBot="1" x14ac:dyDescent="0.25">
      <c r="B7" s="156">
        <v>2014</v>
      </c>
      <c r="C7" s="157">
        <v>2017</v>
      </c>
      <c r="D7" s="146">
        <v>2020</v>
      </c>
      <c r="H7" s="502" t="s">
        <v>320</v>
      </c>
      <c r="I7" s="502"/>
      <c r="J7" s="502"/>
    </row>
    <row r="8" spans="2:20" ht="13.75" customHeight="1" x14ac:dyDescent="0.2">
      <c r="B8" s="289">
        <v>1.7</v>
      </c>
      <c r="C8" s="289">
        <v>1</v>
      </c>
      <c r="D8" s="289">
        <v>1.2</v>
      </c>
      <c r="G8" s="144" t="s">
        <v>271</v>
      </c>
      <c r="H8" s="144">
        <v>2014</v>
      </c>
      <c r="I8" s="144">
        <v>2017</v>
      </c>
      <c r="J8" s="144">
        <v>2020</v>
      </c>
    </row>
    <row r="9" spans="2:20" ht="13.75" customHeight="1" x14ac:dyDescent="0.2">
      <c r="B9" s="290">
        <v>1.8</v>
      </c>
      <c r="C9" s="290">
        <v>1.4</v>
      </c>
      <c r="D9" s="290">
        <v>1.6</v>
      </c>
      <c r="G9" s="144">
        <v>0</v>
      </c>
      <c r="H9" s="144">
        <v>0</v>
      </c>
      <c r="I9" s="144">
        <v>0</v>
      </c>
      <c r="J9" s="144">
        <v>0</v>
      </c>
    </row>
    <row r="10" spans="2:20" ht="13.75" customHeight="1" x14ac:dyDescent="0.2">
      <c r="B10" s="290">
        <v>2.2000000000000002</v>
      </c>
      <c r="C10" s="290">
        <v>1.7</v>
      </c>
      <c r="D10" s="290">
        <v>2</v>
      </c>
      <c r="G10" s="144">
        <v>10</v>
      </c>
      <c r="H10" s="470">
        <f>SUM(B$8:B8)</f>
        <v>1.7</v>
      </c>
      <c r="I10" s="470">
        <f>SUM(C$8:C8)</f>
        <v>1</v>
      </c>
      <c r="J10" s="470">
        <f>SUM(D$8:D8)</f>
        <v>1.2</v>
      </c>
    </row>
    <row r="11" spans="2:20" ht="13.75" customHeight="1" x14ac:dyDescent="0.2">
      <c r="B11" s="290">
        <v>2.4</v>
      </c>
      <c r="C11" s="290">
        <v>2.2999999999999998</v>
      </c>
      <c r="D11" s="290">
        <v>2.1</v>
      </c>
      <c r="G11" s="144">
        <v>20</v>
      </c>
      <c r="H11" s="470">
        <f>SUM(B$8:B9)</f>
        <v>3.5</v>
      </c>
      <c r="I11" s="470">
        <f>SUM(C$8:C9)</f>
        <v>2.4</v>
      </c>
      <c r="J11" s="470">
        <f>SUM(D$8:D9)</f>
        <v>2.8</v>
      </c>
    </row>
    <row r="12" spans="2:20" ht="13.75" customHeight="1" x14ac:dyDescent="0.2">
      <c r="B12" s="290">
        <v>9.8000000000000007</v>
      </c>
      <c r="C12" s="290">
        <v>9.5</v>
      </c>
      <c r="D12" s="290">
        <v>12.1</v>
      </c>
      <c r="G12" s="144">
        <v>30</v>
      </c>
      <c r="H12" s="470">
        <f>SUM(B$8:B10)</f>
        <v>5.7</v>
      </c>
      <c r="I12" s="470">
        <f>SUM(C$8:C10)</f>
        <v>4.0999999999999996</v>
      </c>
      <c r="J12" s="470">
        <f>SUM(D$8:D10)</f>
        <v>4.8</v>
      </c>
    </row>
    <row r="13" spans="2:20" ht="13.75" customHeight="1" x14ac:dyDescent="0.2">
      <c r="B13" s="290">
        <v>3</v>
      </c>
      <c r="C13" s="290">
        <v>2.4</v>
      </c>
      <c r="D13" s="290">
        <v>2.4</v>
      </c>
      <c r="G13" s="144">
        <v>40</v>
      </c>
      <c r="H13" s="470">
        <f>SUM(B$8:B11)</f>
        <v>8.1</v>
      </c>
      <c r="I13" s="470">
        <f>SUM(C$8:C11)</f>
        <v>6.3999999999999995</v>
      </c>
      <c r="J13" s="470">
        <f>SUM(D$8:D11)</f>
        <v>6.9</v>
      </c>
    </row>
    <row r="14" spans="2:20" ht="13.75" customHeight="1" x14ac:dyDescent="0.2">
      <c r="B14" s="290">
        <v>3.3</v>
      </c>
      <c r="C14" s="290">
        <v>2.9</v>
      </c>
      <c r="D14" s="290">
        <v>3.1</v>
      </c>
      <c r="G14" s="144">
        <v>50</v>
      </c>
      <c r="H14" s="470">
        <f>SUM(B$8:B12)</f>
        <v>17.899999999999999</v>
      </c>
      <c r="I14" s="470">
        <f>SUM(C$8:C12)</f>
        <v>15.899999999999999</v>
      </c>
      <c r="J14" s="470">
        <f>SUM(D$8:D12)</f>
        <v>19</v>
      </c>
    </row>
    <row r="15" spans="2:20" ht="13.75" customHeight="1" x14ac:dyDescent="0.2">
      <c r="B15" s="290">
        <v>4.2</v>
      </c>
      <c r="C15" s="290">
        <v>4.0999999999999996</v>
      </c>
      <c r="D15" s="290">
        <v>4.3</v>
      </c>
      <c r="G15" s="144">
        <v>60</v>
      </c>
      <c r="H15" s="470">
        <f>SUM(B$8:B13)</f>
        <v>20.9</v>
      </c>
      <c r="I15" s="470">
        <f>SUM(C$8:C13)</f>
        <v>18.299999999999997</v>
      </c>
      <c r="J15" s="470">
        <f>SUM(D$8:D13)</f>
        <v>21.4</v>
      </c>
    </row>
    <row r="16" spans="2:20" ht="13.75" customHeight="1" x14ac:dyDescent="0.2">
      <c r="B16" s="290">
        <v>6.2</v>
      </c>
      <c r="C16" s="290">
        <v>5.7</v>
      </c>
      <c r="D16" s="290">
        <v>5.4</v>
      </c>
      <c r="G16" s="144">
        <v>70</v>
      </c>
      <c r="H16" s="470">
        <f>SUM(B$8:B14)</f>
        <v>24.2</v>
      </c>
      <c r="I16" s="470">
        <f>SUM(C$8:C14)</f>
        <v>21.199999999999996</v>
      </c>
      <c r="J16" s="470">
        <f>SUM(D$8:D14)</f>
        <v>24.5</v>
      </c>
    </row>
    <row r="17" spans="2:16" ht="13.75" customHeight="1" thickBot="1" x14ac:dyDescent="0.25">
      <c r="B17" s="291">
        <v>65.400000000000006</v>
      </c>
      <c r="C17" s="291">
        <v>69</v>
      </c>
      <c r="D17" s="291">
        <v>65.8</v>
      </c>
      <c r="G17" s="144">
        <v>80</v>
      </c>
      <c r="H17" s="470">
        <f>SUM(B$8:B15)</f>
        <v>28.4</v>
      </c>
      <c r="I17" s="470">
        <f>SUM(C$8:C15)</f>
        <v>25.299999999999997</v>
      </c>
      <c r="J17" s="470">
        <f>SUM(D$8:D15)</f>
        <v>28.8</v>
      </c>
    </row>
    <row r="18" spans="2:16" ht="13.75" customHeight="1" thickBot="1" x14ac:dyDescent="0.25">
      <c r="B18" s="469">
        <f>SUM(B8:B17)</f>
        <v>100</v>
      </c>
      <c r="C18" s="469">
        <f>SUM(C8:C17)</f>
        <v>100</v>
      </c>
      <c r="D18" s="469">
        <f>SUM(D8:D17)</f>
        <v>100</v>
      </c>
      <c r="G18" s="144">
        <v>90</v>
      </c>
      <c r="H18" s="470">
        <f>SUM(B$8:B16)</f>
        <v>34.6</v>
      </c>
      <c r="I18" s="470">
        <f>SUM(C$8:C16)</f>
        <v>30.999999999999996</v>
      </c>
      <c r="J18" s="470">
        <f>SUM(D$8:D16)</f>
        <v>34.200000000000003</v>
      </c>
    </row>
    <row r="19" spans="2:16" ht="13.75" customHeight="1" thickBot="1" x14ac:dyDescent="0.25">
      <c r="G19" s="144">
        <v>100</v>
      </c>
      <c r="H19" s="470">
        <f>SUM(B$8:B17)</f>
        <v>100</v>
      </c>
      <c r="I19" s="470">
        <f>SUM(C$8:C17)</f>
        <v>100</v>
      </c>
      <c r="J19" s="470">
        <f>SUM(D$8:D17)</f>
        <v>100</v>
      </c>
    </row>
    <row r="20" spans="2:16" ht="13.75" customHeight="1" x14ac:dyDescent="0.2">
      <c r="B20" s="498"/>
      <c r="C20" s="499"/>
      <c r="D20" s="499"/>
      <c r="E20" s="500"/>
    </row>
    <row r="21" spans="2:16" ht="13.75" customHeight="1" thickBot="1" x14ac:dyDescent="0.25">
      <c r="B21" s="293"/>
      <c r="C21" s="275"/>
      <c r="D21" s="275"/>
      <c r="E21" s="276"/>
    </row>
    <row r="22" spans="2:16" ht="13.75" customHeight="1" x14ac:dyDescent="0.2">
      <c r="B22" s="294"/>
      <c r="C22" s="295"/>
      <c r="D22" s="295"/>
      <c r="E22" s="295"/>
    </row>
    <row r="23" spans="2:16" ht="13.75" customHeight="1" x14ac:dyDescent="0.2">
      <c r="B23" s="296"/>
      <c r="C23" s="297"/>
      <c r="D23" s="297"/>
      <c r="E23" s="297"/>
    </row>
    <row r="24" spans="2:16" ht="13.75" customHeight="1" x14ac:dyDescent="0.2">
      <c r="B24" s="296"/>
      <c r="C24" s="297"/>
      <c r="D24" s="297"/>
      <c r="E24" s="297"/>
    </row>
    <row r="25" spans="2:16" ht="13.75" customHeight="1" x14ac:dyDescent="0.2">
      <c r="B25" s="296"/>
      <c r="C25" s="297"/>
      <c r="D25" s="297"/>
      <c r="E25" s="297"/>
    </row>
    <row r="26" spans="2:16" ht="13.75" customHeight="1" x14ac:dyDescent="0.2">
      <c r="B26" s="296"/>
      <c r="C26" s="297"/>
      <c r="D26" s="297"/>
      <c r="E26" s="297"/>
    </row>
    <row r="27" spans="2:16" ht="13.75" customHeight="1" x14ac:dyDescent="0.2">
      <c r="B27" s="296"/>
      <c r="C27" s="297"/>
      <c r="D27" s="297"/>
      <c r="E27" s="297"/>
    </row>
    <row r="28" spans="2:16" ht="13.75" customHeight="1" x14ac:dyDescent="0.2">
      <c r="B28" s="296"/>
      <c r="C28" s="297"/>
      <c r="D28" s="297"/>
      <c r="E28" s="297"/>
    </row>
    <row r="29" spans="2:16" ht="13.75" customHeight="1" x14ac:dyDescent="0.2">
      <c r="B29" s="296"/>
      <c r="C29" s="297"/>
      <c r="D29" s="297"/>
      <c r="E29" s="297"/>
    </row>
    <row r="30" spans="2:16" ht="13.75" customHeight="1" x14ac:dyDescent="0.3">
      <c r="B30" s="296"/>
      <c r="C30" s="297"/>
      <c r="D30" s="297"/>
      <c r="E30" s="297"/>
      <c r="F30" s="298"/>
      <c r="G30" s="298"/>
      <c r="H30" s="298"/>
      <c r="I30" s="298"/>
      <c r="J30" s="298"/>
      <c r="K30" s="298"/>
      <c r="L30" s="298"/>
      <c r="M30" s="298"/>
      <c r="N30" s="298"/>
      <c r="O30" s="298"/>
      <c r="P30" s="298"/>
    </row>
    <row r="31" spans="2:16" ht="13.75" customHeight="1" x14ac:dyDescent="0.3">
      <c r="B31" s="296"/>
      <c r="C31" s="297"/>
      <c r="D31" s="297"/>
      <c r="E31" s="297"/>
      <c r="F31" s="298"/>
      <c r="G31" s="298"/>
      <c r="H31" s="298"/>
      <c r="I31" s="298"/>
      <c r="J31" s="298"/>
      <c r="K31" s="298"/>
      <c r="L31" s="298"/>
      <c r="M31" s="298"/>
      <c r="N31" s="298"/>
      <c r="O31" s="298"/>
      <c r="P31" s="298"/>
    </row>
    <row r="32" spans="2:16" ht="13.75" customHeight="1" x14ac:dyDescent="0.3">
      <c r="B32" s="296"/>
      <c r="C32" s="297"/>
      <c r="D32" s="297"/>
      <c r="E32" s="297"/>
      <c r="F32" s="298"/>
    </row>
  </sheetData>
  <mergeCells count="6">
    <mergeCell ref="B2:J2"/>
    <mergeCell ref="B4:J4"/>
    <mergeCell ref="B20:E20"/>
    <mergeCell ref="G6:J6"/>
    <mergeCell ref="H7:J7"/>
    <mergeCell ref="B6:D6"/>
  </mergeCells>
  <pageMargins left="0.75" right="0.75" top="1" bottom="1" header="0.5" footer="0.5"/>
  <pageSetup scale="74" orientation="portrait"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87BF8-4A9F-47DE-8B63-31C119092B21}">
  <sheetPr>
    <tabColor theme="0" tint="-0.499984740745262"/>
  </sheetPr>
  <dimension ref="B1:Q61"/>
  <sheetViews>
    <sheetView topLeftCell="A39" zoomScale="166" zoomScaleNormal="100" workbookViewId="0">
      <selection activeCell="B42" sqref="B42:C42"/>
    </sheetView>
  </sheetViews>
  <sheetFormatPr defaultColWidth="8.88671875" defaultRowHeight="13.75" customHeight="1" x14ac:dyDescent="0.2"/>
  <cols>
    <col min="1" max="1" width="2.6640625" style="14" bestFit="1" customWidth="1"/>
    <col min="2" max="3" width="14.33203125" style="14" customWidth="1"/>
    <col min="4" max="12" width="12.6640625" style="14" customWidth="1"/>
    <col min="13" max="16384" width="8.88671875" style="14"/>
  </cols>
  <sheetData>
    <row r="1" spans="2:17" ht="13.75" customHeight="1" thickBot="1" x14ac:dyDescent="0.25"/>
    <row r="2" spans="2:17" ht="27" customHeight="1" thickBot="1" x14ac:dyDescent="0.3">
      <c r="B2" s="478" t="s">
        <v>29</v>
      </c>
      <c r="C2" s="479"/>
      <c r="D2" s="479"/>
      <c r="E2" s="479"/>
      <c r="F2" s="479"/>
      <c r="G2" s="479"/>
      <c r="H2" s="479"/>
      <c r="I2" s="480"/>
      <c r="J2" s="15"/>
      <c r="K2" s="15"/>
      <c r="L2" s="15"/>
      <c r="M2" s="15"/>
      <c r="N2" s="15"/>
      <c r="O2" s="15"/>
      <c r="P2" s="15"/>
      <c r="Q2" s="15"/>
    </row>
    <row r="4" spans="2:17" ht="13.75" customHeight="1" x14ac:dyDescent="0.2">
      <c r="B4" s="506" t="s">
        <v>30</v>
      </c>
      <c r="C4" s="507"/>
      <c r="D4" s="16" t="s">
        <v>26</v>
      </c>
    </row>
    <row r="5" spans="2:17" ht="13.75" customHeight="1" x14ac:dyDescent="0.2">
      <c r="B5" s="50"/>
      <c r="C5" s="50">
        <v>19999</v>
      </c>
      <c r="D5" s="50">
        <v>10982</v>
      </c>
    </row>
    <row r="6" spans="2:17" ht="13.75" customHeight="1" x14ac:dyDescent="0.2">
      <c r="B6" s="385">
        <v>20000</v>
      </c>
      <c r="C6" s="385">
        <v>39999</v>
      </c>
      <c r="D6" s="385">
        <v>13819</v>
      </c>
    </row>
    <row r="7" spans="2:17" ht="13.75" customHeight="1" x14ac:dyDescent="0.2">
      <c r="B7" s="385">
        <v>40000</v>
      </c>
      <c r="C7" s="385">
        <v>59999</v>
      </c>
      <c r="D7" s="385">
        <v>26917</v>
      </c>
    </row>
    <row r="8" spans="2:17" ht="13.75" customHeight="1" x14ac:dyDescent="0.2">
      <c r="B8" s="385">
        <v>60000</v>
      </c>
      <c r="C8" s="385">
        <v>79999</v>
      </c>
      <c r="D8" s="385">
        <v>78890</v>
      </c>
    </row>
    <row r="9" spans="2:17" ht="13.75" customHeight="1" x14ac:dyDescent="0.2">
      <c r="B9" s="385">
        <v>80000</v>
      </c>
      <c r="C9" s="385">
        <v>99999</v>
      </c>
      <c r="D9" s="385">
        <v>190800</v>
      </c>
    </row>
    <row r="10" spans="2:17" ht="13.75" customHeight="1" x14ac:dyDescent="0.2">
      <c r="B10" s="385">
        <v>100000</v>
      </c>
      <c r="C10" s="385">
        <v>119999</v>
      </c>
      <c r="D10" s="385">
        <v>273878</v>
      </c>
    </row>
    <row r="11" spans="2:17" ht="13.75" customHeight="1" x14ac:dyDescent="0.2">
      <c r="B11" s="385">
        <v>120000</v>
      </c>
      <c r="C11" s="385">
        <v>139999</v>
      </c>
      <c r="D11" s="385">
        <v>321090</v>
      </c>
    </row>
    <row r="12" spans="2:17" ht="13.75" customHeight="1" x14ac:dyDescent="0.2">
      <c r="B12" s="385">
        <v>140000</v>
      </c>
      <c r="C12" s="385">
        <v>159999</v>
      </c>
      <c r="D12" s="385">
        <v>248325</v>
      </c>
    </row>
    <row r="13" spans="2:17" ht="13.75" customHeight="1" x14ac:dyDescent="0.2">
      <c r="B13" s="385">
        <v>160000</v>
      </c>
      <c r="C13" s="385">
        <v>179999</v>
      </c>
      <c r="D13" s="385">
        <v>193914</v>
      </c>
    </row>
    <row r="14" spans="2:17" ht="13.75" customHeight="1" x14ac:dyDescent="0.2">
      <c r="B14" s="385">
        <v>180000</v>
      </c>
      <c r="C14" s="385">
        <v>199999</v>
      </c>
      <c r="D14" s="385">
        <v>151804</v>
      </c>
    </row>
    <row r="15" spans="2:17" ht="13.75" customHeight="1" x14ac:dyDescent="0.2">
      <c r="B15" s="385">
        <v>200000</v>
      </c>
      <c r="C15" s="385">
        <v>219999</v>
      </c>
      <c r="D15" s="385">
        <v>119647</v>
      </c>
    </row>
    <row r="16" spans="2:17" ht="13.75" customHeight="1" x14ac:dyDescent="0.2">
      <c r="B16" s="385">
        <v>220000</v>
      </c>
      <c r="C16" s="385">
        <v>239999</v>
      </c>
      <c r="D16" s="385">
        <v>92737</v>
      </c>
    </row>
    <row r="17" spans="2:17" ht="13.75" customHeight="1" x14ac:dyDescent="0.2">
      <c r="B17" s="385">
        <v>240000</v>
      </c>
      <c r="C17" s="385">
        <v>259999</v>
      </c>
      <c r="D17" s="385">
        <v>70236</v>
      </c>
    </row>
    <row r="18" spans="2:17" ht="13.75" customHeight="1" x14ac:dyDescent="0.2">
      <c r="B18" s="385">
        <v>260000</v>
      </c>
      <c r="C18" s="385">
        <v>279999</v>
      </c>
      <c r="D18" s="385">
        <v>51247</v>
      </c>
    </row>
    <row r="19" spans="2:17" ht="13.75" customHeight="1" x14ac:dyDescent="0.2">
      <c r="B19" s="385">
        <v>280000</v>
      </c>
      <c r="C19" s="385">
        <v>299999</v>
      </c>
      <c r="D19" s="385">
        <v>37975</v>
      </c>
    </row>
    <row r="20" spans="2:17" ht="13.75" customHeight="1" thickBot="1" x14ac:dyDescent="0.25">
      <c r="B20" s="19">
        <v>300000</v>
      </c>
      <c r="C20" s="19"/>
      <c r="D20" s="19">
        <v>114667</v>
      </c>
    </row>
    <row r="21" spans="2:17" ht="13.75" customHeight="1" thickBot="1" x14ac:dyDescent="0.25"/>
    <row r="22" spans="2:17" thickBot="1" x14ac:dyDescent="0.3">
      <c r="B22" s="478" t="s">
        <v>208</v>
      </c>
      <c r="C22" s="479"/>
      <c r="D22" s="479"/>
      <c r="E22" s="479"/>
      <c r="F22" s="479"/>
      <c r="G22" s="479"/>
      <c r="H22" s="479"/>
      <c r="I22" s="480"/>
      <c r="J22" s="15"/>
      <c r="K22" s="15"/>
      <c r="L22" s="15"/>
      <c r="M22" s="15"/>
      <c r="N22" s="15"/>
      <c r="O22" s="15"/>
      <c r="P22" s="15"/>
      <c r="Q22" s="15"/>
    </row>
    <row r="23" spans="2:17" s="21" customFormat="1" ht="13.75" customHeight="1" thickBot="1" x14ac:dyDescent="0.35">
      <c r="B23" s="20"/>
      <c r="C23" s="20"/>
      <c r="D23" s="20"/>
      <c r="E23" s="20"/>
      <c r="F23" s="20"/>
      <c r="G23" s="20"/>
      <c r="H23" s="20"/>
      <c r="I23" s="20"/>
    </row>
    <row r="24" spans="2:17" ht="13.75" customHeight="1" thickBot="1" x14ac:dyDescent="0.25"/>
    <row r="25" spans="2:17" ht="16.2" customHeight="1" thickBot="1" x14ac:dyDescent="0.25">
      <c r="B25" s="481" t="s">
        <v>31</v>
      </c>
      <c r="C25" s="482"/>
      <c r="D25" s="7" t="s">
        <v>6</v>
      </c>
      <c r="E25" s="22" t="s">
        <v>16</v>
      </c>
      <c r="F25" s="22" t="s">
        <v>17</v>
      </c>
      <c r="G25" s="22" t="s">
        <v>18</v>
      </c>
      <c r="H25" s="7" t="s">
        <v>19</v>
      </c>
      <c r="I25" s="22" t="s">
        <v>32</v>
      </c>
      <c r="J25" s="22" t="s">
        <v>33</v>
      </c>
      <c r="K25" s="22" t="s">
        <v>20</v>
      </c>
      <c r="L25" s="51" t="s">
        <v>21</v>
      </c>
    </row>
    <row r="26" spans="2:17" ht="13.75" customHeight="1" x14ac:dyDescent="0.2">
      <c r="B26" s="50">
        <v>0</v>
      </c>
      <c r="C26" s="25">
        <v>19999</v>
      </c>
      <c r="D26" s="25">
        <v>10982</v>
      </c>
      <c r="E26" s="52">
        <f>D26</f>
        <v>10982</v>
      </c>
      <c r="F26" s="53">
        <f>D26/D$42</f>
        <v>5.4994471508236654E-3</v>
      </c>
      <c r="G26" s="53">
        <f>F26</f>
        <v>5.4994471508236654E-3</v>
      </c>
      <c r="H26" s="54">
        <f t="shared" ref="H26:H41" si="0">(B26+C26)/2</f>
        <v>9999.5</v>
      </c>
      <c r="I26" s="52">
        <f>D26*H26/1000000</f>
        <v>109.814509</v>
      </c>
      <c r="J26" s="52">
        <f>I26</f>
        <v>109.814509</v>
      </c>
      <c r="K26" s="53">
        <f>I26/I$42</f>
        <v>3.432783643875571E-4</v>
      </c>
      <c r="L26" s="53">
        <f>K26</f>
        <v>3.432783643875571E-4</v>
      </c>
    </row>
    <row r="27" spans="2:17" ht="13.75" customHeight="1" x14ac:dyDescent="0.2">
      <c r="B27" s="386">
        <v>20000</v>
      </c>
      <c r="C27" s="386">
        <v>39999</v>
      </c>
      <c r="D27" s="386">
        <v>13819</v>
      </c>
      <c r="E27" s="387">
        <f>E26+D27</f>
        <v>24801</v>
      </c>
      <c r="F27" s="388">
        <f t="shared" ref="F27:F41" si="1">D27/D$42</f>
        <v>6.9201293186334206E-3</v>
      </c>
      <c r="G27" s="388">
        <f t="shared" ref="G27:G41" si="2">G26+F27</f>
        <v>1.2419576469457086E-2</v>
      </c>
      <c r="H27" s="389">
        <f t="shared" si="0"/>
        <v>29999.5</v>
      </c>
      <c r="I27" s="387">
        <f t="shared" ref="I27:I41" si="3">D27*H27/1000000</f>
        <v>414.56309049999999</v>
      </c>
      <c r="J27" s="387">
        <f t="shared" ref="J27:J41" si="4">J26+I27</f>
        <v>524.37759949999997</v>
      </c>
      <c r="K27" s="53">
        <f t="shared" ref="K27:K41" si="5">I27/I$42</f>
        <v>1.2959174606179845E-3</v>
      </c>
      <c r="L27" s="388">
        <f t="shared" ref="L27:L41" si="6">L26+K27</f>
        <v>1.6391958250055415E-3</v>
      </c>
    </row>
    <row r="28" spans="2:17" ht="13.75" customHeight="1" x14ac:dyDescent="0.2">
      <c r="B28" s="386">
        <v>40000</v>
      </c>
      <c r="C28" s="386">
        <v>59999</v>
      </c>
      <c r="D28" s="386">
        <v>26917</v>
      </c>
      <c r="E28" s="387">
        <f>E27+D28</f>
        <v>51718</v>
      </c>
      <c r="F28" s="388">
        <f t="shared" si="1"/>
        <v>1.3479204057432215E-2</v>
      </c>
      <c r="G28" s="388">
        <f t="shared" si="2"/>
        <v>2.5898780526889299E-2</v>
      </c>
      <c r="H28" s="389">
        <f t="shared" si="0"/>
        <v>49999.5</v>
      </c>
      <c r="I28" s="387">
        <f t="shared" si="3"/>
        <v>1345.8365415000001</v>
      </c>
      <c r="J28" s="387">
        <f t="shared" si="4"/>
        <v>1870.2141409999999</v>
      </c>
      <c r="K28" s="53">
        <f t="shared" si="5"/>
        <v>4.2070630821572641E-3</v>
      </c>
      <c r="L28" s="388">
        <f t="shared" si="6"/>
        <v>5.8462589071628058E-3</v>
      </c>
    </row>
    <row r="29" spans="2:17" ht="13.75" customHeight="1" x14ac:dyDescent="0.2">
      <c r="B29" s="386">
        <v>60000</v>
      </c>
      <c r="C29" s="386">
        <v>79999</v>
      </c>
      <c r="D29" s="386">
        <v>78890</v>
      </c>
      <c r="E29" s="387">
        <f>E28+D29</f>
        <v>130608</v>
      </c>
      <c r="F29" s="388">
        <f t="shared" si="1"/>
        <v>3.9505680725594516E-2</v>
      </c>
      <c r="G29" s="388">
        <f t="shared" si="2"/>
        <v>6.5404461252483809E-2</v>
      </c>
      <c r="H29" s="389">
        <f t="shared" si="0"/>
        <v>69999.5</v>
      </c>
      <c r="I29" s="387">
        <f t="shared" si="3"/>
        <v>5522.2605549999998</v>
      </c>
      <c r="J29" s="387">
        <f t="shared" si="4"/>
        <v>7392.4746959999993</v>
      </c>
      <c r="K29" s="53">
        <f t="shared" si="5"/>
        <v>1.7262496443364538E-2</v>
      </c>
      <c r="L29" s="388">
        <f t="shared" si="6"/>
        <v>2.3108755350527345E-2</v>
      </c>
    </row>
    <row r="30" spans="2:17" ht="13.75" customHeight="1" x14ac:dyDescent="0.2">
      <c r="B30" s="386">
        <v>80000</v>
      </c>
      <c r="C30" s="386">
        <v>99999</v>
      </c>
      <c r="D30" s="386">
        <v>190800</v>
      </c>
      <c r="E30" s="387">
        <f>E29+D30</f>
        <v>321408</v>
      </c>
      <c r="F30" s="388">
        <f t="shared" si="1"/>
        <v>9.5546759823088259E-2</v>
      </c>
      <c r="G30" s="388">
        <f t="shared" si="2"/>
        <v>0.16095122107557208</v>
      </c>
      <c r="H30" s="389">
        <f t="shared" si="0"/>
        <v>89999.5</v>
      </c>
      <c r="I30" s="387">
        <f t="shared" si="3"/>
        <v>17171.904600000002</v>
      </c>
      <c r="J30" s="387">
        <f t="shared" si="4"/>
        <v>24564.379295999999</v>
      </c>
      <c r="K30" s="53">
        <f t="shared" si="5"/>
        <v>5.3679093757157063E-2</v>
      </c>
      <c r="L30" s="388">
        <f t="shared" si="6"/>
        <v>7.6787849107684408E-2</v>
      </c>
    </row>
    <row r="31" spans="2:17" ht="13.75" customHeight="1" x14ac:dyDescent="0.2">
      <c r="B31" s="386">
        <v>100000</v>
      </c>
      <c r="C31" s="386">
        <v>119999</v>
      </c>
      <c r="D31" s="386">
        <v>273878</v>
      </c>
      <c r="E31" s="387">
        <f>E30+D31</f>
        <v>595286</v>
      </c>
      <c r="F31" s="388">
        <f t="shared" si="1"/>
        <v>0.13714966188064867</v>
      </c>
      <c r="G31" s="388">
        <f t="shared" si="2"/>
        <v>0.29810088295622073</v>
      </c>
      <c r="H31" s="389">
        <f t="shared" si="0"/>
        <v>109999.5</v>
      </c>
      <c r="I31" s="387">
        <f t="shared" si="3"/>
        <v>30126.443061000002</v>
      </c>
      <c r="J31" s="387">
        <f t="shared" si="4"/>
        <v>54690.822356999997</v>
      </c>
      <c r="K31" s="53">
        <f t="shared" si="5"/>
        <v>9.4174769736437555E-2</v>
      </c>
      <c r="L31" s="388">
        <f t="shared" si="6"/>
        <v>0.17096261884412195</v>
      </c>
    </row>
    <row r="32" spans="2:17" ht="13.75" customHeight="1" x14ac:dyDescent="0.2">
      <c r="B32" s="386">
        <v>120000</v>
      </c>
      <c r="C32" s="386">
        <v>139999</v>
      </c>
      <c r="D32" s="386">
        <v>321090</v>
      </c>
      <c r="E32" s="387">
        <f t="shared" ref="E32:E41" si="7">E31+D32</f>
        <v>916376</v>
      </c>
      <c r="F32" s="388">
        <f t="shared" si="1"/>
        <v>0.16079197647586693</v>
      </c>
      <c r="G32" s="388">
        <f t="shared" si="2"/>
        <v>0.45889285943208769</v>
      </c>
      <c r="H32" s="389">
        <f t="shared" si="0"/>
        <v>129999.5</v>
      </c>
      <c r="I32" s="387">
        <f t="shared" si="3"/>
        <v>41741.539454999998</v>
      </c>
      <c r="J32" s="387">
        <f t="shared" si="4"/>
        <v>96432.361811999988</v>
      </c>
      <c r="K32" s="53">
        <f t="shared" si="5"/>
        <v>0.13048337165657301</v>
      </c>
      <c r="L32" s="388">
        <f t="shared" si="6"/>
        <v>0.30144599050069498</v>
      </c>
    </row>
    <row r="33" spans="2:12" ht="13.75" customHeight="1" x14ac:dyDescent="0.2">
      <c r="B33" s="386">
        <v>140000</v>
      </c>
      <c r="C33" s="386">
        <v>159999</v>
      </c>
      <c r="D33" s="386">
        <v>248325</v>
      </c>
      <c r="E33" s="387">
        <f t="shared" si="7"/>
        <v>1164701</v>
      </c>
      <c r="F33" s="388">
        <f t="shared" si="1"/>
        <v>0.12435350698673162</v>
      </c>
      <c r="G33" s="388">
        <f t="shared" si="2"/>
        <v>0.58324636641881933</v>
      </c>
      <c r="H33" s="389">
        <f t="shared" si="0"/>
        <v>149999.5</v>
      </c>
      <c r="I33" s="387">
        <f t="shared" si="3"/>
        <v>37248.625837500003</v>
      </c>
      <c r="J33" s="387">
        <f t="shared" si="4"/>
        <v>133680.98764949999</v>
      </c>
      <c r="K33" s="53">
        <f t="shared" si="5"/>
        <v>0.1164385969542613</v>
      </c>
      <c r="L33" s="388">
        <f t="shared" si="6"/>
        <v>0.41788458745495627</v>
      </c>
    </row>
    <row r="34" spans="2:12" ht="13.75" customHeight="1" x14ac:dyDescent="0.2">
      <c r="B34" s="386">
        <v>160000</v>
      </c>
      <c r="C34" s="386">
        <v>179999</v>
      </c>
      <c r="D34" s="386">
        <v>193914</v>
      </c>
      <c r="E34" s="387">
        <f t="shared" si="7"/>
        <v>1358615</v>
      </c>
      <c r="F34" s="388">
        <f t="shared" si="1"/>
        <v>9.7106155054163201E-2</v>
      </c>
      <c r="G34" s="388">
        <f t="shared" si="2"/>
        <v>0.68035252147298253</v>
      </c>
      <c r="H34" s="389">
        <f t="shared" si="0"/>
        <v>169999.5</v>
      </c>
      <c r="I34" s="387">
        <f t="shared" si="3"/>
        <v>32965.283043000003</v>
      </c>
      <c r="J34" s="387">
        <f t="shared" si="4"/>
        <v>166646.27069249999</v>
      </c>
      <c r="K34" s="53">
        <f t="shared" si="5"/>
        <v>0.10304893722717379</v>
      </c>
      <c r="L34" s="388">
        <f t="shared" si="6"/>
        <v>0.52093352468213006</v>
      </c>
    </row>
    <row r="35" spans="2:12" ht="13.75" customHeight="1" x14ac:dyDescent="0.2">
      <c r="B35" s="386">
        <v>180000</v>
      </c>
      <c r="C35" s="386">
        <v>199999</v>
      </c>
      <c r="D35" s="386">
        <v>151804</v>
      </c>
      <c r="E35" s="387">
        <f t="shared" si="7"/>
        <v>1510419</v>
      </c>
      <c r="F35" s="388">
        <f t="shared" si="1"/>
        <v>7.6018764822767773E-2</v>
      </c>
      <c r="G35" s="388">
        <f t="shared" si="2"/>
        <v>0.75637128629575034</v>
      </c>
      <c r="H35" s="389">
        <f t="shared" si="0"/>
        <v>189999.5</v>
      </c>
      <c r="I35" s="387">
        <f t="shared" si="3"/>
        <v>28842.684098000002</v>
      </c>
      <c r="J35" s="387">
        <f t="shared" si="4"/>
        <v>195488.95479049999</v>
      </c>
      <c r="K35" s="53">
        <f t="shared" si="5"/>
        <v>9.0161760152371512E-2</v>
      </c>
      <c r="L35" s="388">
        <f t="shared" si="6"/>
        <v>0.6110952848345016</v>
      </c>
    </row>
    <row r="36" spans="2:12" ht="13.75" customHeight="1" x14ac:dyDescent="0.2">
      <c r="B36" s="386">
        <v>200000</v>
      </c>
      <c r="C36" s="386">
        <v>219999</v>
      </c>
      <c r="D36" s="386">
        <v>119647</v>
      </c>
      <c r="E36" s="387">
        <f t="shared" si="7"/>
        <v>1630066</v>
      </c>
      <c r="F36" s="388">
        <f t="shared" si="1"/>
        <v>5.991553025447087E-2</v>
      </c>
      <c r="G36" s="388">
        <f t="shared" si="2"/>
        <v>0.81628681655022117</v>
      </c>
      <c r="H36" s="389">
        <f t="shared" si="0"/>
        <v>209999.5</v>
      </c>
      <c r="I36" s="387">
        <f t="shared" si="3"/>
        <v>25125.810176499999</v>
      </c>
      <c r="J36" s="387">
        <f t="shared" si="4"/>
        <v>220614.764967</v>
      </c>
      <c r="K36" s="53">
        <f t="shared" si="5"/>
        <v>7.8542872884867665E-2</v>
      </c>
      <c r="L36" s="388">
        <f t="shared" si="6"/>
        <v>0.68963815771936932</v>
      </c>
    </row>
    <row r="37" spans="2:12" ht="13.75" customHeight="1" x14ac:dyDescent="0.2">
      <c r="B37" s="386">
        <v>220000</v>
      </c>
      <c r="C37" s="386">
        <v>239999</v>
      </c>
      <c r="D37" s="386">
        <v>92737</v>
      </c>
      <c r="E37" s="387">
        <f t="shared" si="7"/>
        <v>1722803</v>
      </c>
      <c r="F37" s="388">
        <f t="shared" si="1"/>
        <v>4.6439831581308891E-2</v>
      </c>
      <c r="G37" s="388">
        <f t="shared" si="2"/>
        <v>0.8627266481315301</v>
      </c>
      <c r="H37" s="389">
        <f t="shared" si="0"/>
        <v>229999.5</v>
      </c>
      <c r="I37" s="387">
        <f t="shared" si="3"/>
        <v>21329.463631499999</v>
      </c>
      <c r="J37" s="387">
        <f t="shared" si="4"/>
        <v>241944.22859849999</v>
      </c>
      <c r="K37" s="53">
        <f t="shared" si="5"/>
        <v>6.6675555492263811E-2</v>
      </c>
      <c r="L37" s="388">
        <f t="shared" si="6"/>
        <v>0.7563137132116331</v>
      </c>
    </row>
    <row r="38" spans="2:12" ht="13.75" customHeight="1" x14ac:dyDescent="0.2">
      <c r="B38" s="386">
        <v>240000</v>
      </c>
      <c r="C38" s="386">
        <v>259999</v>
      </c>
      <c r="D38" s="386">
        <v>70236</v>
      </c>
      <c r="E38" s="387">
        <f t="shared" si="7"/>
        <v>1793039</v>
      </c>
      <c r="F38" s="388">
        <f t="shared" si="1"/>
        <v>3.5172024229216073E-2</v>
      </c>
      <c r="G38" s="388">
        <f t="shared" si="2"/>
        <v>0.89789867236074616</v>
      </c>
      <c r="H38" s="389">
        <f t="shared" si="0"/>
        <v>249999.5</v>
      </c>
      <c r="I38" s="387">
        <f t="shared" si="3"/>
        <v>17558.964882</v>
      </c>
      <c r="J38" s="387">
        <f t="shared" si="4"/>
        <v>259503.19348049999</v>
      </c>
      <c r="K38" s="53">
        <f t="shared" si="5"/>
        <v>5.4889037886892651E-2</v>
      </c>
      <c r="L38" s="388">
        <f t="shared" si="6"/>
        <v>0.8112027510985258</v>
      </c>
    </row>
    <row r="39" spans="2:12" ht="13.75" customHeight="1" x14ac:dyDescent="0.2">
      <c r="B39" s="386">
        <v>260000</v>
      </c>
      <c r="C39" s="386">
        <v>279999</v>
      </c>
      <c r="D39" s="386">
        <v>51247</v>
      </c>
      <c r="E39" s="387">
        <f t="shared" si="7"/>
        <v>1844286</v>
      </c>
      <c r="F39" s="388">
        <f t="shared" si="1"/>
        <v>2.5662918242420358E-2</v>
      </c>
      <c r="G39" s="388">
        <f t="shared" si="2"/>
        <v>0.92356159060316656</v>
      </c>
      <c r="H39" s="389">
        <f t="shared" si="0"/>
        <v>269999.5</v>
      </c>
      <c r="I39" s="387">
        <f t="shared" si="3"/>
        <v>13836.664376500001</v>
      </c>
      <c r="J39" s="387">
        <f t="shared" si="4"/>
        <v>273339.85785699997</v>
      </c>
      <c r="K39" s="53">
        <f t="shared" si="5"/>
        <v>4.3253187206296187E-2</v>
      </c>
      <c r="L39" s="388">
        <f t="shared" si="6"/>
        <v>0.85445593830482203</v>
      </c>
    </row>
    <row r="40" spans="2:12" ht="13.75" customHeight="1" x14ac:dyDescent="0.2">
      <c r="B40" s="386">
        <v>280000</v>
      </c>
      <c r="C40" s="386">
        <v>299999</v>
      </c>
      <c r="D40" s="386">
        <v>37975</v>
      </c>
      <c r="E40" s="387">
        <f t="shared" si="7"/>
        <v>1882261</v>
      </c>
      <c r="F40" s="388">
        <f t="shared" si="1"/>
        <v>1.9016709666047047E-2</v>
      </c>
      <c r="G40" s="388">
        <f t="shared" si="2"/>
        <v>0.94257830026921363</v>
      </c>
      <c r="H40" s="389">
        <f t="shared" si="0"/>
        <v>289999.5</v>
      </c>
      <c r="I40" s="387">
        <f t="shared" si="3"/>
        <v>11012.7310125</v>
      </c>
      <c r="J40" s="387">
        <f t="shared" si="4"/>
        <v>284352.58886949997</v>
      </c>
      <c r="K40" s="53">
        <f t="shared" si="5"/>
        <v>3.442561756034556E-2</v>
      </c>
      <c r="L40" s="388">
        <f t="shared" si="6"/>
        <v>0.88888155586516759</v>
      </c>
    </row>
    <row r="41" spans="2:12" ht="13.75" customHeight="1" thickBot="1" x14ac:dyDescent="0.25">
      <c r="B41" s="386">
        <v>300000</v>
      </c>
      <c r="C41" s="385">
        <f>B41+C40-B40</f>
        <v>319999</v>
      </c>
      <c r="D41" s="386">
        <v>114667</v>
      </c>
      <c r="E41" s="387">
        <f t="shared" si="7"/>
        <v>1996928</v>
      </c>
      <c r="F41" s="388">
        <f t="shared" si="1"/>
        <v>5.7421699730786487E-2</v>
      </c>
      <c r="G41" s="388">
        <f t="shared" si="2"/>
        <v>1.0000000000000002</v>
      </c>
      <c r="H41" s="389">
        <f t="shared" si="0"/>
        <v>309999.5</v>
      </c>
      <c r="I41" s="387">
        <f t="shared" si="3"/>
        <v>35546.712666500003</v>
      </c>
      <c r="J41" s="387">
        <f t="shared" si="4"/>
        <v>319899.30153599998</v>
      </c>
      <c r="K41" s="53">
        <f t="shared" si="5"/>
        <v>0.11111844413483267</v>
      </c>
      <c r="L41" s="388">
        <f t="shared" si="6"/>
        <v>1.0000000000000002</v>
      </c>
    </row>
    <row r="42" spans="2:12" ht="13.75" customHeight="1" thickBot="1" x14ac:dyDescent="0.25">
      <c r="B42" s="491" t="s">
        <v>28</v>
      </c>
      <c r="C42" s="492"/>
      <c r="D42" s="55">
        <f>SUM(D26:D41)</f>
        <v>1996928</v>
      </c>
      <c r="E42" s="56" t="s">
        <v>22</v>
      </c>
      <c r="F42" s="57">
        <f>SUM(F26:F41)</f>
        <v>1.0000000000000002</v>
      </c>
      <c r="G42" s="58" t="s">
        <v>22</v>
      </c>
      <c r="H42" s="59" t="s">
        <v>22</v>
      </c>
      <c r="I42" s="60">
        <f>SUM(I26:I41)</f>
        <v>319899.30153599998</v>
      </c>
      <c r="J42" s="56" t="s">
        <v>22</v>
      </c>
      <c r="K42" s="57">
        <f>SUM(K26:K41)</f>
        <v>1.0000000000000002</v>
      </c>
      <c r="L42" s="58" t="s">
        <v>22</v>
      </c>
    </row>
    <row r="43" spans="2:12" ht="13.75" customHeight="1" thickBot="1" x14ac:dyDescent="0.25"/>
    <row r="44" spans="2:12" ht="13.75" customHeight="1" thickBot="1" x14ac:dyDescent="0.25">
      <c r="B44" s="49" t="s">
        <v>15</v>
      </c>
      <c r="C44" s="504" t="s">
        <v>23</v>
      </c>
      <c r="D44" s="505"/>
    </row>
    <row r="45" spans="2:12" ht="13.75" customHeight="1" x14ac:dyDescent="0.2">
      <c r="B45" s="10" t="s">
        <v>4</v>
      </c>
      <c r="C45" s="61">
        <f>B26</f>
        <v>0</v>
      </c>
      <c r="D45" s="61"/>
      <c r="E45" s="62"/>
    </row>
    <row r="46" spans="2:12" ht="13.75" customHeight="1" x14ac:dyDescent="0.2">
      <c r="B46" s="390" t="s">
        <v>34</v>
      </c>
      <c r="C46" s="391">
        <f>B30+20000*($D$42/4-E29)/(E30-E29)</f>
        <v>118639.83228511531</v>
      </c>
      <c r="D46" s="391">
        <f>B30+20000*(25%-G29)/(G30-G29)</f>
        <v>118639.83228511529</v>
      </c>
    </row>
    <row r="47" spans="2:12" ht="13.75" customHeight="1" x14ac:dyDescent="0.2">
      <c r="B47" s="390" t="s">
        <v>13</v>
      </c>
      <c r="C47" s="391">
        <f>B32+20000*($D$42/2-E31)/(E32-E31)</f>
        <v>145113.08355912671</v>
      </c>
      <c r="D47" s="391">
        <f>B32+20000*(50%-G31)/(G32-G31)</f>
        <v>145113.08355912671</v>
      </c>
    </row>
    <row r="48" spans="2:12" ht="13.75" customHeight="1" x14ac:dyDescent="0.2">
      <c r="B48" s="390" t="s">
        <v>35</v>
      </c>
      <c r="C48" s="391">
        <f>B34+20000*($D$42*3/4-E33)/(E34-E33)</f>
        <v>194344.60637189681</v>
      </c>
      <c r="D48" s="391">
        <f>B34+20000*(75%-G33)/(G34-G33)</f>
        <v>194344.60637189681</v>
      </c>
    </row>
    <row r="49" spans="2:4" ht="13.75" customHeight="1" thickBot="1" x14ac:dyDescent="0.25">
      <c r="B49" s="12" t="s">
        <v>5</v>
      </c>
      <c r="C49" s="64">
        <f>C41</f>
        <v>319999</v>
      </c>
      <c r="D49" s="64"/>
    </row>
    <row r="50" spans="2:4" ht="13.75" customHeight="1" x14ac:dyDescent="0.2">
      <c r="B50" s="65" t="s">
        <v>36</v>
      </c>
      <c r="C50" s="66">
        <f>C46-1.5*(C48-C46)</f>
        <v>5082.6711549430474</v>
      </c>
      <c r="D50" s="66"/>
    </row>
    <row r="51" spans="2:4" ht="13.75" customHeight="1" thickBot="1" x14ac:dyDescent="0.25">
      <c r="B51" s="67" t="s">
        <v>37</v>
      </c>
      <c r="C51" s="68">
        <f>C48+1.5*(C48-C46)</f>
        <v>307901.76750206907</v>
      </c>
      <c r="D51" s="68"/>
    </row>
    <row r="52" spans="2:4" ht="13.75" customHeight="1" x14ac:dyDescent="0.2">
      <c r="B52" s="10" t="s">
        <v>12</v>
      </c>
      <c r="C52" s="61">
        <f>B31+20000*(D31-D30)/(D31-D30+D31-D32)</f>
        <v>146326.88339931969</v>
      </c>
      <c r="D52" s="61">
        <f>B31+20000*(F31-F30)/(F31-F30+F31-F32)</f>
        <v>146326.88339931966</v>
      </c>
    </row>
    <row r="53" spans="2:4" ht="13.75" customHeight="1" x14ac:dyDescent="0.2">
      <c r="B53" s="11" t="s">
        <v>132</v>
      </c>
      <c r="C53" s="63">
        <f>C48-C46</f>
        <v>75704.774086781501</v>
      </c>
      <c r="D53" s="63"/>
    </row>
    <row r="54" spans="2:4" ht="13.75" customHeight="1" thickBot="1" x14ac:dyDescent="0.25">
      <c r="B54" s="12" t="s">
        <v>115</v>
      </c>
      <c r="C54" s="70">
        <f>((C48-C47)-(C47-C46))/((C48-C47)+(C47-C46))</f>
        <v>0.30061871015783698</v>
      </c>
      <c r="D54" s="64"/>
    </row>
    <row r="55" spans="2:4" ht="13.75" customHeight="1" x14ac:dyDescent="0.2">
      <c r="B55" s="10" t="s">
        <v>14</v>
      </c>
      <c r="C55" s="61" cm="1">
        <f t="array" ref="C55">SUMPRODUCT(D26:D41*H26:H41)/D42</f>
        <v>160195.71138068073</v>
      </c>
      <c r="D55" s="61" cm="1">
        <f t="array" ref="D55">SUMPRODUCT(F26:F41*H26:H41)</f>
        <v>160195.7113806807</v>
      </c>
    </row>
    <row r="56" spans="2:4" ht="13.75" customHeight="1" x14ac:dyDescent="0.2">
      <c r="B56" s="11" t="s">
        <v>133</v>
      </c>
      <c r="C56" s="63" cm="1">
        <f t="array" ref="C56">SQRT(SUM((H26:H41-C55)^2*D26:D41)/D42)</f>
        <v>66001.529424141438</v>
      </c>
      <c r="D56" s="63"/>
    </row>
    <row r="57" spans="2:4" ht="13.75" customHeight="1" x14ac:dyDescent="0.2">
      <c r="B57" s="11" t="s">
        <v>134</v>
      </c>
      <c r="C57" s="71">
        <f>D60/C56^3</f>
        <v>0.63820031638288055</v>
      </c>
      <c r="D57" s="71"/>
    </row>
    <row r="58" spans="2:4" ht="13.75" customHeight="1" thickBot="1" x14ac:dyDescent="0.25">
      <c r="B58" s="12" t="s">
        <v>135</v>
      </c>
      <c r="C58" s="70">
        <f>D61/C56^4-3</f>
        <v>-0.12371431316888959</v>
      </c>
      <c r="D58" s="70"/>
    </row>
    <row r="60" spans="2:4" ht="13.75" customHeight="1" x14ac:dyDescent="0.2">
      <c r="C60" s="14" t="s">
        <v>285</v>
      </c>
      <c r="D60" s="14" cm="1">
        <f t="array" ref="D60">SUM((H26:H41-C55)^3*D26:D41)/D42</f>
        <v>183492793854389.34</v>
      </c>
    </row>
    <row r="61" spans="2:4" ht="13.75" customHeight="1" x14ac:dyDescent="0.2">
      <c r="C61" s="14" t="s">
        <v>286</v>
      </c>
      <c r="D61" s="14" cm="1">
        <f t="array" ref="D61">SUM((H26:H41-C55)^4*D26:D41)/D42</f>
        <v>5.4581820593542693E+19</v>
      </c>
    </row>
  </sheetData>
  <mergeCells count="6">
    <mergeCell ref="C44:D44"/>
    <mergeCell ref="B2:I2"/>
    <mergeCell ref="B4:C4"/>
    <mergeCell ref="B22:I22"/>
    <mergeCell ref="B25:C25"/>
    <mergeCell ref="B42:C42"/>
  </mergeCells>
  <pageMargins left="0.75" right="0.75" top="1" bottom="1" header="0.5" footer="0.5"/>
  <pageSetup paperSize="9" scale="55"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AE341-EB86-4398-B8BA-69D21A086F54}">
  <sheetPr>
    <tabColor theme="1" tint="0.499984740745262"/>
  </sheetPr>
  <dimension ref="B1:R30"/>
  <sheetViews>
    <sheetView topLeftCell="A10" zoomScale="118" zoomScaleNormal="100" workbookViewId="0">
      <selection activeCell="I28" sqref="I28"/>
    </sheetView>
  </sheetViews>
  <sheetFormatPr defaultColWidth="8.88671875" defaultRowHeight="14.25" customHeight="1" x14ac:dyDescent="0.2"/>
  <cols>
    <col min="1" max="1" width="2.5546875" style="73" customWidth="1"/>
    <col min="2" max="9" width="13.5546875" style="73" customWidth="1"/>
    <col min="10" max="13" width="11.6640625" style="73" customWidth="1"/>
    <col min="14" max="16384" width="8.88671875" style="73"/>
  </cols>
  <sheetData>
    <row r="1" spans="2:18" s="72" customFormat="1" ht="13.75" customHeight="1" thickBot="1" x14ac:dyDescent="0.25"/>
    <row r="2" spans="2:18" ht="13.75" thickBot="1" x14ac:dyDescent="0.3">
      <c r="B2" s="510" t="s">
        <v>144</v>
      </c>
      <c r="C2" s="511"/>
      <c r="D2" s="511"/>
      <c r="E2" s="511"/>
      <c r="F2" s="511"/>
      <c r="G2" s="511"/>
      <c r="H2" s="511"/>
      <c r="I2" s="512"/>
      <c r="M2" s="74"/>
      <c r="N2" s="74"/>
      <c r="O2" s="74"/>
      <c r="P2" s="74"/>
      <c r="Q2" s="74"/>
      <c r="R2" s="74"/>
    </row>
    <row r="3" spans="2:18" s="72" customFormat="1" ht="14.25" customHeight="1" thickBot="1" x14ac:dyDescent="0.25">
      <c r="J3" s="73"/>
      <c r="K3" s="73"/>
      <c r="L3" s="73"/>
    </row>
    <row r="4" spans="2:18" ht="14.4" customHeight="1" thickBot="1" x14ac:dyDescent="0.25">
      <c r="B4" s="513" t="s">
        <v>145</v>
      </c>
      <c r="C4" s="514"/>
      <c r="D4" s="392" t="s">
        <v>147</v>
      </c>
      <c r="E4" s="77"/>
    </row>
    <row r="5" spans="2:18" ht="14.25" customHeight="1" x14ac:dyDescent="0.2">
      <c r="B5" s="78"/>
      <c r="C5" s="78">
        <v>30</v>
      </c>
      <c r="D5" s="79">
        <v>52.1</v>
      </c>
      <c r="E5" s="80"/>
    </row>
    <row r="6" spans="2:18" ht="14.25" customHeight="1" x14ac:dyDescent="0.2">
      <c r="B6" s="81">
        <v>30</v>
      </c>
      <c r="C6" s="81">
        <v>50</v>
      </c>
      <c r="D6" s="79">
        <v>17.5</v>
      </c>
      <c r="E6" s="80"/>
    </row>
    <row r="7" spans="2:18" ht="14.25" customHeight="1" x14ac:dyDescent="0.2">
      <c r="B7" s="81">
        <v>50</v>
      </c>
      <c r="C7" s="81">
        <v>100</v>
      </c>
      <c r="D7" s="79">
        <v>13.6</v>
      </c>
      <c r="E7" s="80"/>
    </row>
    <row r="8" spans="2:18" ht="14.25" customHeight="1" x14ac:dyDescent="0.2">
      <c r="B8" s="81">
        <v>100</v>
      </c>
      <c r="C8" s="81">
        <v>300</v>
      </c>
      <c r="D8" s="79">
        <v>16.2</v>
      </c>
      <c r="E8" s="80"/>
    </row>
    <row r="9" spans="2:18" ht="14.25" customHeight="1" thickBot="1" x14ac:dyDescent="0.25">
      <c r="B9" s="82">
        <v>300</v>
      </c>
      <c r="C9" s="82"/>
      <c r="D9" s="79">
        <v>0.6</v>
      </c>
      <c r="E9" s="80"/>
    </row>
    <row r="10" spans="2:18" ht="14.25" customHeight="1" thickBot="1" x14ac:dyDescent="0.25">
      <c r="B10" s="515" t="s">
        <v>28</v>
      </c>
      <c r="C10" s="516"/>
      <c r="D10" s="83">
        <f>SUM(D5:D9)</f>
        <v>99.999999999999986</v>
      </c>
      <c r="E10" s="80"/>
    </row>
    <row r="11" spans="2:18" ht="14.25" customHeight="1" thickBot="1" x14ac:dyDescent="0.25"/>
    <row r="12" spans="2:18" ht="54" customHeight="1" thickBot="1" x14ac:dyDescent="0.3">
      <c r="B12" s="510" t="s">
        <v>146</v>
      </c>
      <c r="C12" s="511"/>
      <c r="D12" s="511"/>
      <c r="E12" s="511"/>
      <c r="F12" s="511"/>
      <c r="G12" s="511"/>
      <c r="H12" s="511"/>
      <c r="I12" s="512"/>
      <c r="J12" s="74"/>
      <c r="K12" s="74"/>
      <c r="L12" s="74"/>
      <c r="M12" s="74"/>
      <c r="N12" s="74"/>
      <c r="O12" s="74"/>
    </row>
    <row r="13" spans="2:18" s="85" customFormat="1" ht="14.25" customHeight="1" thickBot="1" x14ac:dyDescent="0.35">
      <c r="B13" s="84"/>
      <c r="C13" s="84"/>
      <c r="D13" s="84"/>
      <c r="E13" s="84"/>
      <c r="F13" s="84"/>
      <c r="G13" s="84"/>
      <c r="H13" s="84"/>
    </row>
    <row r="14" spans="2:18" s="86" customFormat="1" ht="14.25" customHeight="1" thickBot="1" x14ac:dyDescent="0.35"/>
    <row r="15" spans="2:18" ht="14.25" customHeight="1" thickBot="1" x14ac:dyDescent="0.25">
      <c r="B15" s="513" t="s">
        <v>145</v>
      </c>
      <c r="C15" s="514"/>
      <c r="D15" s="87" t="s">
        <v>288</v>
      </c>
      <c r="E15" s="87" t="s">
        <v>274</v>
      </c>
      <c r="F15" s="87" t="s">
        <v>277</v>
      </c>
      <c r="G15" s="87" t="s">
        <v>287</v>
      </c>
      <c r="H15" s="88"/>
      <c r="I15" s="77"/>
      <c r="J15" s="77"/>
      <c r="K15" s="77"/>
    </row>
    <row r="16" spans="2:18" ht="14.25" customHeight="1" x14ac:dyDescent="0.2">
      <c r="B16" s="78">
        <v>10</v>
      </c>
      <c r="C16" s="89">
        <v>30</v>
      </c>
      <c r="D16" s="79">
        <f>C16-B16</f>
        <v>20</v>
      </c>
      <c r="E16" s="455">
        <f>D5/100</f>
        <v>0.52100000000000002</v>
      </c>
      <c r="F16" s="456">
        <f>SUM($E$16:E16)</f>
        <v>0.52100000000000002</v>
      </c>
      <c r="G16" s="457">
        <f>(C16+B16)/2</f>
        <v>20</v>
      </c>
      <c r="H16" s="90"/>
      <c r="I16" s="80"/>
      <c r="J16" s="80"/>
      <c r="K16" s="80"/>
    </row>
    <row r="17" spans="2:11" ht="14.25" customHeight="1" x14ac:dyDescent="0.2">
      <c r="B17" s="91">
        <v>30</v>
      </c>
      <c r="C17" s="91">
        <v>50</v>
      </c>
      <c r="D17" s="79">
        <f t="shared" ref="D17:D20" si="0">C17-B17</f>
        <v>20</v>
      </c>
      <c r="E17" s="455">
        <f t="shared" ref="E17:E20" si="1">D6/100</f>
        <v>0.17499999999999999</v>
      </c>
      <c r="F17" s="456">
        <f>SUM($E$16:E17)</f>
        <v>0.69599999999999995</v>
      </c>
      <c r="G17" s="457">
        <f t="shared" ref="G17:G20" si="2">(C17+B17)/2</f>
        <v>40</v>
      </c>
      <c r="H17" s="90"/>
      <c r="I17" s="80"/>
      <c r="J17" s="80"/>
      <c r="K17" s="80"/>
    </row>
    <row r="18" spans="2:11" ht="14.25" customHeight="1" x14ac:dyDescent="0.2">
      <c r="B18" s="91">
        <v>50</v>
      </c>
      <c r="C18" s="91">
        <v>100</v>
      </c>
      <c r="D18" s="79">
        <f t="shared" si="0"/>
        <v>50</v>
      </c>
      <c r="E18" s="455">
        <f t="shared" si="1"/>
        <v>0.13600000000000001</v>
      </c>
      <c r="F18" s="456">
        <f>SUM($E$16:E18)</f>
        <v>0.83199999999999996</v>
      </c>
      <c r="G18" s="457">
        <f t="shared" si="2"/>
        <v>75</v>
      </c>
      <c r="H18" s="90"/>
      <c r="I18" s="80"/>
      <c r="J18" s="80"/>
      <c r="K18" s="80"/>
    </row>
    <row r="19" spans="2:11" ht="14.25" customHeight="1" x14ac:dyDescent="0.2">
      <c r="B19" s="91">
        <v>100</v>
      </c>
      <c r="C19" s="91">
        <v>300</v>
      </c>
      <c r="D19" s="79">
        <f t="shared" si="0"/>
        <v>200</v>
      </c>
      <c r="E19" s="455">
        <f t="shared" si="1"/>
        <v>0.16200000000000001</v>
      </c>
      <c r="F19" s="456">
        <f>SUM($E$16:E19)</f>
        <v>0.99399999999999999</v>
      </c>
      <c r="G19" s="457">
        <f t="shared" si="2"/>
        <v>200</v>
      </c>
      <c r="H19" s="90"/>
      <c r="I19" s="80"/>
      <c r="J19" s="80"/>
      <c r="K19" s="80"/>
    </row>
    <row r="20" spans="2:11" ht="14.25" customHeight="1" thickBot="1" x14ac:dyDescent="0.25">
      <c r="B20" s="92">
        <v>300</v>
      </c>
      <c r="C20" s="82">
        <v>500</v>
      </c>
      <c r="D20" s="79">
        <f t="shared" si="0"/>
        <v>200</v>
      </c>
      <c r="E20" s="455">
        <f t="shared" si="1"/>
        <v>6.0000000000000001E-3</v>
      </c>
      <c r="F20" s="456">
        <f>SUM($E$16:E20)</f>
        <v>1</v>
      </c>
      <c r="G20" s="457">
        <f t="shared" si="2"/>
        <v>400</v>
      </c>
      <c r="H20" s="90"/>
      <c r="I20" s="80"/>
      <c r="J20" s="80"/>
      <c r="K20" s="80"/>
    </row>
    <row r="21" spans="2:11" ht="14.25" customHeight="1" thickBot="1" x14ac:dyDescent="0.25">
      <c r="B21" s="515" t="s">
        <v>28</v>
      </c>
      <c r="C21" s="516"/>
      <c r="D21" s="93"/>
      <c r="E21" s="94"/>
      <c r="F21" s="95"/>
      <c r="G21" s="95"/>
      <c r="H21" s="93"/>
      <c r="I21" s="80"/>
      <c r="J21" s="80"/>
      <c r="K21" s="80"/>
    </row>
    <row r="22" spans="2:11" ht="14.25" customHeight="1" thickBot="1" x14ac:dyDescent="0.25"/>
    <row r="23" spans="2:11" ht="14.25" customHeight="1" thickBot="1" x14ac:dyDescent="0.25">
      <c r="B23" s="508" t="s">
        <v>136</v>
      </c>
      <c r="C23" s="509"/>
      <c r="D23" s="13"/>
      <c r="E23" s="508" t="s">
        <v>138</v>
      </c>
      <c r="F23" s="509"/>
      <c r="G23" s="13"/>
      <c r="H23" s="508" t="s">
        <v>139</v>
      </c>
      <c r="I23" s="509"/>
    </row>
    <row r="24" spans="2:11" ht="14.25" customHeight="1" x14ac:dyDescent="0.2">
      <c r="B24" s="98" t="s">
        <v>13</v>
      </c>
      <c r="C24" s="99">
        <f>B16+D16*(50%/E16)</f>
        <v>29.193857965451055</v>
      </c>
      <c r="D24" s="86"/>
      <c r="E24" s="100" t="s">
        <v>141</v>
      </c>
      <c r="F24" s="101">
        <f>C20-B16</f>
        <v>490</v>
      </c>
      <c r="G24" s="86"/>
      <c r="H24" s="102" t="s">
        <v>42</v>
      </c>
      <c r="I24" s="103"/>
    </row>
    <row r="25" spans="2:11" ht="14.25" customHeight="1" x14ac:dyDescent="0.2">
      <c r="B25" s="100" t="s">
        <v>12</v>
      </c>
      <c r="C25" s="101">
        <f>B16+D16*(F16/(F16+(F16-F17)))</f>
        <v>40.115606936416178</v>
      </c>
      <c r="D25" s="86"/>
      <c r="E25" s="100" t="s">
        <v>143</v>
      </c>
      <c r="F25" s="101"/>
      <c r="G25" s="86"/>
      <c r="H25" s="102" t="s">
        <v>43</v>
      </c>
      <c r="I25" s="103">
        <f>((C29-C24)-(C24-C28))/((C29-C24)+(C24-C28))</f>
        <v>0.61807837256454767</v>
      </c>
    </row>
    <row r="26" spans="2:11" ht="14.25" customHeight="1" thickBot="1" x14ac:dyDescent="0.25">
      <c r="B26" s="100" t="s">
        <v>14</v>
      </c>
      <c r="C26" s="104" cm="1">
        <f t="array" ref="C26">SUM((G16:G20*D5:D9)/D10)</f>
        <v>62.420000000000009</v>
      </c>
      <c r="D26" s="86"/>
      <c r="E26" s="100" t="s">
        <v>142</v>
      </c>
      <c r="F26" s="101" cm="1">
        <f t="array" ref="F26">SQRT(SUM((G16:G20-C26)^2*E16:E20))</f>
        <v>69.261414943675533</v>
      </c>
      <c r="G26" s="86"/>
      <c r="H26" s="102" t="s">
        <v>44</v>
      </c>
      <c r="I26" s="103">
        <f>K26/F26^3</f>
        <v>1.8396170755108527</v>
      </c>
      <c r="J26" s="73" t="s">
        <v>285</v>
      </c>
      <c r="K26" s="73" cm="1">
        <f t="array" ref="K26">SUM((G16:G20-C26)^3*E16:E20)</f>
        <v>611225.56497599976</v>
      </c>
    </row>
    <row r="27" spans="2:11" ht="14.25" customHeight="1" thickBot="1" x14ac:dyDescent="0.25">
      <c r="B27" s="508" t="s">
        <v>137</v>
      </c>
      <c r="C27" s="509"/>
      <c r="D27" s="86"/>
      <c r="E27" s="100" t="s">
        <v>45</v>
      </c>
      <c r="F27" s="101">
        <f>F26/C26</f>
        <v>1.1096029308502968</v>
      </c>
      <c r="G27" s="86"/>
      <c r="H27" s="102" t="s">
        <v>46</v>
      </c>
      <c r="I27" s="103">
        <f>K27/F26^4-3</f>
        <v>2.983571728124061</v>
      </c>
      <c r="J27" s="73" t="s">
        <v>286</v>
      </c>
      <c r="K27" s="73" cm="1">
        <f t="array" ref="K27">SUM((G16:G20-C26)^4*E16:E20)</f>
        <v>137697463.28293708</v>
      </c>
    </row>
    <row r="28" spans="2:11" ht="14.25" customHeight="1" x14ac:dyDescent="0.2">
      <c r="B28" s="100" t="s">
        <v>140</v>
      </c>
      <c r="C28" s="101">
        <f>B16+D16*(25%/E16)</f>
        <v>19.59692898272553</v>
      </c>
      <c r="D28" s="86"/>
      <c r="E28" s="86"/>
      <c r="F28" s="105"/>
      <c r="G28" s="86"/>
      <c r="H28" s="86"/>
      <c r="I28" s="86"/>
    </row>
    <row r="29" spans="2:11" ht="14.25" customHeight="1" x14ac:dyDescent="0.2">
      <c r="B29" s="100" t="s">
        <v>35</v>
      </c>
      <c r="C29" s="101">
        <f>B18+D18*((75%-F17)/E18)</f>
        <v>69.852941176470608</v>
      </c>
      <c r="D29" s="86"/>
      <c r="E29" s="86"/>
      <c r="F29" s="86"/>
    </row>
    <row r="30" spans="2:11" ht="14.25" customHeight="1" x14ac:dyDescent="0.2">
      <c r="B30" s="106"/>
      <c r="C30" s="106"/>
      <c r="D30" s="86"/>
      <c r="E30" s="86"/>
      <c r="F30" s="86"/>
      <c r="G30" s="86"/>
      <c r="H30" s="86"/>
    </row>
  </sheetData>
  <mergeCells count="10">
    <mergeCell ref="B23:C23"/>
    <mergeCell ref="E23:F23"/>
    <mergeCell ref="H23:I23"/>
    <mergeCell ref="B27:C27"/>
    <mergeCell ref="B2:I2"/>
    <mergeCell ref="B4:C4"/>
    <mergeCell ref="B10:C10"/>
    <mergeCell ref="B12:I12"/>
    <mergeCell ref="B15:C15"/>
    <mergeCell ref="B21:C21"/>
  </mergeCells>
  <pageMargins left="0.75" right="0.75" top="1" bottom="1" header="0.5" footer="0.5"/>
  <pageSetup paperSize="9" scale="65" orientation="portrait" r:id="rId1"/>
  <headerFooter alignWithMargins="0"/>
  <drawing r:id="rId2"/>
  <legacyDrawing r:id="rId3"/>
  <oleObjects>
    <mc:AlternateContent xmlns:mc="http://schemas.openxmlformats.org/markup-compatibility/2006">
      <mc:Choice Requires="x14">
        <oleObject progId="Equation.3" shapeId="10241" r:id="rId4">
          <objectPr defaultSize="0" autoPict="0" r:id="rId5">
            <anchor moveWithCells="1" sizeWithCells="1">
              <from>
                <xdr:col>4</xdr:col>
                <xdr:colOff>0</xdr:colOff>
                <xdr:row>30</xdr:row>
                <xdr:rowOff>0</xdr:rowOff>
              </from>
              <to>
                <xdr:col>4</xdr:col>
                <xdr:colOff>91440</xdr:colOff>
                <xdr:row>30</xdr:row>
                <xdr:rowOff>0</xdr:rowOff>
              </to>
            </anchor>
          </objectPr>
        </oleObject>
      </mc:Choice>
      <mc:Fallback>
        <oleObject progId="Equation.3" shapeId="10241" r:id="rId4"/>
      </mc:Fallback>
    </mc:AlternateContent>
    <mc:AlternateContent xmlns:mc="http://schemas.openxmlformats.org/markup-compatibility/2006">
      <mc:Choice Requires="x14">
        <oleObject progId="Equation.3" shapeId="10242" r:id="rId6">
          <objectPr defaultSize="0" autoPict="0" r:id="rId5">
            <anchor moveWithCells="1" sizeWithCells="1">
              <from>
                <xdr:col>6</xdr:col>
                <xdr:colOff>249382</xdr:colOff>
                <xdr:row>30</xdr:row>
                <xdr:rowOff>0</xdr:rowOff>
              </from>
              <to>
                <xdr:col>6</xdr:col>
                <xdr:colOff>349135</xdr:colOff>
                <xdr:row>30</xdr:row>
                <xdr:rowOff>0</xdr:rowOff>
              </to>
            </anchor>
          </objectPr>
        </oleObject>
      </mc:Choice>
      <mc:Fallback>
        <oleObject progId="Equation.3" shapeId="10242" r:id="rId6"/>
      </mc:Fallback>
    </mc:AlternateContent>
    <mc:AlternateContent xmlns:mc="http://schemas.openxmlformats.org/markup-compatibility/2006">
      <mc:Choice Requires="x14">
        <oleObject progId="Equation.3" shapeId="10243" r:id="rId7">
          <objectPr defaultSize="0" autoPict="0" r:id="rId8">
            <anchor moveWithCells="1" sizeWithCells="1">
              <from>
                <xdr:col>10</xdr:col>
                <xdr:colOff>0</xdr:colOff>
                <xdr:row>30</xdr:row>
                <xdr:rowOff>0</xdr:rowOff>
              </from>
              <to>
                <xdr:col>10</xdr:col>
                <xdr:colOff>0</xdr:colOff>
                <xdr:row>30</xdr:row>
                <xdr:rowOff>0</xdr:rowOff>
              </to>
            </anchor>
          </objectPr>
        </oleObject>
      </mc:Choice>
      <mc:Fallback>
        <oleObject progId="Equation.3" shapeId="10243" r:id="rId7"/>
      </mc:Fallback>
    </mc:AlternateContent>
    <mc:AlternateContent xmlns:mc="http://schemas.openxmlformats.org/markup-compatibility/2006">
      <mc:Choice Requires="x14">
        <oleObject progId="Equation.3" shapeId="10244" r:id="rId9">
          <objectPr defaultSize="0" autoPict="0" r:id="rId10">
            <anchor moveWithCells="1" sizeWithCells="1">
              <from>
                <xdr:col>10</xdr:col>
                <xdr:colOff>0</xdr:colOff>
                <xdr:row>30</xdr:row>
                <xdr:rowOff>0</xdr:rowOff>
              </from>
              <to>
                <xdr:col>10</xdr:col>
                <xdr:colOff>0</xdr:colOff>
                <xdr:row>30</xdr:row>
                <xdr:rowOff>0</xdr:rowOff>
              </to>
            </anchor>
          </objectPr>
        </oleObject>
      </mc:Choice>
      <mc:Fallback>
        <oleObject progId="Equation.3" shapeId="10244" r:id="rId9"/>
      </mc:Fallback>
    </mc:AlternateContent>
    <mc:AlternateContent xmlns:mc="http://schemas.openxmlformats.org/markup-compatibility/2006">
      <mc:Choice Requires="x14">
        <oleObject progId="Equation.3" shapeId="10245" r:id="rId11">
          <objectPr defaultSize="0" autoPict="0" r:id="rId12">
            <anchor moveWithCells="1" sizeWithCells="1">
              <from>
                <xdr:col>10</xdr:col>
                <xdr:colOff>0</xdr:colOff>
                <xdr:row>30</xdr:row>
                <xdr:rowOff>0</xdr:rowOff>
              </from>
              <to>
                <xdr:col>10</xdr:col>
                <xdr:colOff>0</xdr:colOff>
                <xdr:row>30</xdr:row>
                <xdr:rowOff>0</xdr:rowOff>
              </to>
            </anchor>
          </objectPr>
        </oleObject>
      </mc:Choice>
      <mc:Fallback>
        <oleObject progId="Equation.3" shapeId="10245" r:id="rId11"/>
      </mc:Fallback>
    </mc:AlternateContent>
    <mc:AlternateContent xmlns:mc="http://schemas.openxmlformats.org/markup-compatibility/2006">
      <mc:Choice Requires="x14">
        <oleObject progId="Equation.3" shapeId="10246" r:id="rId13">
          <objectPr defaultSize="0" autoPict="0" r:id="rId14">
            <anchor moveWithCells="1" sizeWithCells="1">
              <from>
                <xdr:col>8</xdr:col>
                <xdr:colOff>0</xdr:colOff>
                <xdr:row>30</xdr:row>
                <xdr:rowOff>0</xdr:rowOff>
              </from>
              <to>
                <xdr:col>8</xdr:col>
                <xdr:colOff>0</xdr:colOff>
                <xdr:row>30</xdr:row>
                <xdr:rowOff>0</xdr:rowOff>
              </to>
            </anchor>
          </objectPr>
        </oleObject>
      </mc:Choice>
      <mc:Fallback>
        <oleObject progId="Equation.3" shapeId="10246" r:id="rId13"/>
      </mc:Fallback>
    </mc:AlternateContent>
    <mc:AlternateContent xmlns:mc="http://schemas.openxmlformats.org/markup-compatibility/2006">
      <mc:Choice Requires="x14">
        <oleObject progId="Equation.3" shapeId="10247" r:id="rId15">
          <objectPr defaultSize="0" autoPict="0" r:id="rId16">
            <anchor moveWithCells="1" sizeWithCells="1">
              <from>
                <xdr:col>8</xdr:col>
                <xdr:colOff>0</xdr:colOff>
                <xdr:row>30</xdr:row>
                <xdr:rowOff>0</xdr:rowOff>
              </from>
              <to>
                <xdr:col>8</xdr:col>
                <xdr:colOff>0</xdr:colOff>
                <xdr:row>30</xdr:row>
                <xdr:rowOff>0</xdr:rowOff>
              </to>
            </anchor>
          </objectPr>
        </oleObject>
      </mc:Choice>
      <mc:Fallback>
        <oleObject progId="Equation.3" shapeId="10247" r:id="rId15"/>
      </mc:Fallback>
    </mc:AlternateContent>
    <mc:AlternateContent xmlns:mc="http://schemas.openxmlformats.org/markup-compatibility/2006">
      <mc:Choice Requires="x14">
        <oleObject progId="Equation.3" shapeId="10248" r:id="rId17">
          <objectPr defaultSize="0" autoPict="0" r:id="rId18">
            <anchor moveWithCells="1" sizeWithCells="1">
              <from>
                <xdr:col>8</xdr:col>
                <xdr:colOff>0</xdr:colOff>
                <xdr:row>30</xdr:row>
                <xdr:rowOff>0</xdr:rowOff>
              </from>
              <to>
                <xdr:col>8</xdr:col>
                <xdr:colOff>0</xdr:colOff>
                <xdr:row>30</xdr:row>
                <xdr:rowOff>0</xdr:rowOff>
              </to>
            </anchor>
          </objectPr>
        </oleObject>
      </mc:Choice>
      <mc:Fallback>
        <oleObject progId="Equation.3" shapeId="10248" r:id="rId17"/>
      </mc:Fallback>
    </mc:AlternateContent>
    <mc:AlternateContent xmlns:mc="http://schemas.openxmlformats.org/markup-compatibility/2006">
      <mc:Choice Requires="x14">
        <oleObject progId="Equation.3" shapeId="10249" r:id="rId19">
          <objectPr defaultSize="0" autoPict="0" r:id="rId16">
            <anchor moveWithCells="1" sizeWithCells="1">
              <from>
                <xdr:col>10</xdr:col>
                <xdr:colOff>0</xdr:colOff>
                <xdr:row>30</xdr:row>
                <xdr:rowOff>0</xdr:rowOff>
              </from>
              <to>
                <xdr:col>10</xdr:col>
                <xdr:colOff>0</xdr:colOff>
                <xdr:row>30</xdr:row>
                <xdr:rowOff>0</xdr:rowOff>
              </to>
            </anchor>
          </objectPr>
        </oleObject>
      </mc:Choice>
      <mc:Fallback>
        <oleObject progId="Equation.3" shapeId="10249" r:id="rId19"/>
      </mc:Fallback>
    </mc:AlternateContent>
    <mc:AlternateContent xmlns:mc="http://schemas.openxmlformats.org/markup-compatibility/2006">
      <mc:Choice Requires="x14">
        <oleObject progId="Equation.3" shapeId="10250" r:id="rId20">
          <objectPr defaultSize="0" autoPict="0" r:id="rId18">
            <anchor moveWithCells="1" sizeWithCells="1">
              <from>
                <xdr:col>10</xdr:col>
                <xdr:colOff>0</xdr:colOff>
                <xdr:row>30</xdr:row>
                <xdr:rowOff>0</xdr:rowOff>
              </from>
              <to>
                <xdr:col>10</xdr:col>
                <xdr:colOff>0</xdr:colOff>
                <xdr:row>30</xdr:row>
                <xdr:rowOff>0</xdr:rowOff>
              </to>
            </anchor>
          </objectPr>
        </oleObject>
      </mc:Choice>
      <mc:Fallback>
        <oleObject progId="Equation.3" shapeId="10250" r:id="rId20"/>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4BF6C-011D-40B1-A1D1-0609AAB0511D}">
  <sheetPr>
    <tabColor theme="1" tint="0.34998626667073579"/>
  </sheetPr>
  <dimension ref="A1:R53"/>
  <sheetViews>
    <sheetView topLeftCell="A22" zoomScale="141" zoomScaleNormal="100" workbookViewId="0">
      <selection activeCell="E56" sqref="E56"/>
    </sheetView>
  </sheetViews>
  <sheetFormatPr defaultColWidth="8.88671875" defaultRowHeight="13.75" customHeight="1" x14ac:dyDescent="0.2"/>
  <cols>
    <col min="1" max="1" width="2.5546875" style="73" customWidth="1"/>
    <col min="2" max="9" width="12.6640625" style="73" customWidth="1"/>
    <col min="10" max="16384" width="8.88671875" style="73"/>
  </cols>
  <sheetData>
    <row r="1" spans="2:18" s="72" customFormat="1" ht="13.75" customHeight="1" thickBot="1" x14ac:dyDescent="0.25"/>
    <row r="2" spans="2:18" ht="27" customHeight="1" thickBot="1" x14ac:dyDescent="0.3">
      <c r="B2" s="510" t="s">
        <v>150</v>
      </c>
      <c r="C2" s="511"/>
      <c r="D2" s="511"/>
      <c r="E2" s="511"/>
      <c r="F2" s="511"/>
      <c r="G2" s="511"/>
      <c r="H2" s="511"/>
      <c r="I2" s="512"/>
      <c r="M2" s="74"/>
      <c r="N2" s="74"/>
      <c r="O2" s="74"/>
      <c r="P2" s="74"/>
      <c r="Q2" s="74"/>
      <c r="R2" s="74"/>
    </row>
    <row r="3" spans="2:18" s="72" customFormat="1" ht="13.75" customHeight="1" thickBot="1" x14ac:dyDescent="0.25">
      <c r="J3" s="73"/>
      <c r="K3" s="73"/>
      <c r="L3" s="73"/>
    </row>
    <row r="4" spans="2:18" ht="27" customHeight="1" thickBot="1" x14ac:dyDescent="0.25">
      <c r="B4" s="96" t="s">
        <v>148</v>
      </c>
      <c r="C4" s="76" t="s">
        <v>149</v>
      </c>
      <c r="D4" s="77"/>
      <c r="E4" s="77"/>
    </row>
    <row r="5" spans="2:18" ht="13.75" customHeight="1" x14ac:dyDescent="0.2">
      <c r="B5" s="107">
        <v>0</v>
      </c>
      <c r="C5" s="108">
        <v>1</v>
      </c>
      <c r="D5" s="80"/>
      <c r="E5" s="80"/>
    </row>
    <row r="6" spans="2:18" ht="13.75" customHeight="1" x14ac:dyDescent="0.2">
      <c r="B6" s="109">
        <v>2</v>
      </c>
      <c r="C6" s="110">
        <v>3</v>
      </c>
      <c r="D6" s="80"/>
      <c r="E6" s="80"/>
    </row>
    <row r="7" spans="2:18" ht="13.75" customHeight="1" x14ac:dyDescent="0.2">
      <c r="B7" s="109">
        <v>3</v>
      </c>
      <c r="C7" s="110">
        <v>3</v>
      </c>
      <c r="D7" s="80"/>
      <c r="E7" s="80"/>
    </row>
    <row r="8" spans="2:18" ht="13.75" customHeight="1" x14ac:dyDescent="0.2">
      <c r="B8" s="109">
        <v>4</v>
      </c>
      <c r="C8" s="110">
        <v>10</v>
      </c>
      <c r="D8" s="80"/>
      <c r="E8" s="80"/>
    </row>
    <row r="9" spans="2:18" ht="13.75" customHeight="1" x14ac:dyDescent="0.2">
      <c r="B9" s="109">
        <v>5</v>
      </c>
      <c r="C9" s="110">
        <v>12</v>
      </c>
      <c r="D9" s="80"/>
      <c r="E9" s="80"/>
    </row>
    <row r="10" spans="2:18" ht="13.75" customHeight="1" x14ac:dyDescent="0.2">
      <c r="B10" s="109">
        <v>6</v>
      </c>
      <c r="C10" s="110">
        <v>14</v>
      </c>
      <c r="D10" s="80"/>
      <c r="E10" s="80"/>
    </row>
    <row r="11" spans="2:18" ht="13.75" customHeight="1" x14ac:dyDescent="0.2">
      <c r="B11" s="109">
        <v>7</v>
      </c>
      <c r="C11" s="110">
        <v>12</v>
      </c>
      <c r="D11" s="80"/>
      <c r="E11" s="80"/>
    </row>
    <row r="12" spans="2:18" ht="13.75" customHeight="1" x14ac:dyDescent="0.2">
      <c r="B12" s="109">
        <v>8</v>
      </c>
      <c r="C12" s="110">
        <v>7</v>
      </c>
      <c r="D12" s="80"/>
      <c r="E12" s="80"/>
    </row>
    <row r="13" spans="2:18" ht="13.75" customHeight="1" x14ac:dyDescent="0.2">
      <c r="B13" s="109">
        <v>9</v>
      </c>
      <c r="C13" s="110">
        <v>1</v>
      </c>
      <c r="D13" s="80"/>
      <c r="E13" s="80"/>
    </row>
    <row r="14" spans="2:18" ht="13.75" customHeight="1" x14ac:dyDescent="0.2">
      <c r="B14" s="109">
        <v>10</v>
      </c>
      <c r="C14" s="110">
        <v>5</v>
      </c>
      <c r="D14" s="80"/>
      <c r="E14" s="80"/>
    </row>
    <row r="15" spans="2:18" ht="13.75" customHeight="1" x14ac:dyDescent="0.2">
      <c r="B15" s="109">
        <v>11</v>
      </c>
      <c r="C15" s="110">
        <v>2</v>
      </c>
      <c r="D15" s="80"/>
      <c r="E15" s="80"/>
    </row>
    <row r="16" spans="2:18" ht="13.75" customHeight="1" thickBot="1" x14ac:dyDescent="0.25">
      <c r="B16" s="109">
        <v>12</v>
      </c>
      <c r="C16" s="110">
        <v>0</v>
      </c>
      <c r="D16" s="80"/>
      <c r="E16" s="80"/>
    </row>
    <row r="17" spans="2:15" ht="13.75" customHeight="1" thickBot="1" x14ac:dyDescent="0.25">
      <c r="B17" s="111" t="s">
        <v>28</v>
      </c>
      <c r="C17" s="112">
        <f>SUM(C5:C16)</f>
        <v>70</v>
      </c>
      <c r="D17" s="80"/>
      <c r="E17" s="80"/>
    </row>
    <row r="18" spans="2:15" ht="13.75" customHeight="1" thickBot="1" x14ac:dyDescent="0.25"/>
    <row r="19" spans="2:15" ht="40.75" customHeight="1" thickBot="1" x14ac:dyDescent="0.3">
      <c r="B19" s="510" t="s">
        <v>151</v>
      </c>
      <c r="C19" s="511"/>
      <c r="D19" s="511"/>
      <c r="E19" s="511"/>
      <c r="F19" s="511"/>
      <c r="G19" s="511"/>
      <c r="H19" s="511"/>
      <c r="I19" s="512"/>
      <c r="J19" s="74"/>
      <c r="K19" s="74"/>
      <c r="L19" s="74"/>
      <c r="M19" s="74"/>
      <c r="N19" s="74"/>
      <c r="O19" s="74"/>
    </row>
    <row r="20" spans="2:15" s="85" customFormat="1" ht="13.75" customHeight="1" thickBot="1" x14ac:dyDescent="0.35">
      <c r="B20" s="84"/>
      <c r="C20" s="84"/>
      <c r="D20" s="84"/>
      <c r="E20" s="84"/>
      <c r="F20" s="84"/>
      <c r="G20" s="84"/>
      <c r="H20" s="84"/>
    </row>
    <row r="21" spans="2:15" s="86" customFormat="1" ht="13.75" customHeight="1" thickBot="1" x14ac:dyDescent="0.35">
      <c r="C21" s="86" t="s">
        <v>283</v>
      </c>
    </row>
    <row r="22" spans="2:15" ht="27" customHeight="1" thickBot="1" x14ac:dyDescent="0.25">
      <c r="B22" s="96" t="s">
        <v>148</v>
      </c>
      <c r="C22" s="76" t="s">
        <v>149</v>
      </c>
      <c r="D22" s="73" t="s">
        <v>274</v>
      </c>
      <c r="E22" s="73" t="s">
        <v>277</v>
      </c>
    </row>
    <row r="23" spans="2:15" ht="13.75" customHeight="1" x14ac:dyDescent="0.2">
      <c r="B23" s="113">
        <v>0</v>
      </c>
      <c r="C23" s="114">
        <v>1</v>
      </c>
      <c r="D23" s="458">
        <f>C23/C$35</f>
        <v>1.4285714285714285E-2</v>
      </c>
      <c r="E23" s="459">
        <f>SUM($D$23:D23)</f>
        <v>1.4285714285714285E-2</v>
      </c>
    </row>
    <row r="24" spans="2:15" ht="13.75" customHeight="1" x14ac:dyDescent="0.2">
      <c r="B24" s="115">
        <v>2</v>
      </c>
      <c r="C24" s="116">
        <v>3</v>
      </c>
      <c r="D24" s="458">
        <f t="shared" ref="D24:D34" si="0">C24/C$35</f>
        <v>4.2857142857142858E-2</v>
      </c>
      <c r="E24" s="459">
        <f>SUM($D$23:D24)</f>
        <v>5.7142857142857141E-2</v>
      </c>
    </row>
    <row r="25" spans="2:15" ht="13.75" customHeight="1" x14ac:dyDescent="0.2">
      <c r="B25" s="115">
        <v>3</v>
      </c>
      <c r="C25" s="116">
        <v>3</v>
      </c>
      <c r="D25" s="458">
        <f t="shared" si="0"/>
        <v>4.2857142857142858E-2</v>
      </c>
      <c r="E25" s="459">
        <f>SUM($D$23:D25)</f>
        <v>0.1</v>
      </c>
    </row>
    <row r="26" spans="2:15" ht="13.75" customHeight="1" x14ac:dyDescent="0.2">
      <c r="B26" s="115">
        <v>4</v>
      </c>
      <c r="C26" s="116">
        <v>10</v>
      </c>
      <c r="D26" s="458">
        <f t="shared" si="0"/>
        <v>0.14285714285714285</v>
      </c>
      <c r="E26" s="459">
        <f>SUM($D$23:D26)</f>
        <v>0.24285714285714285</v>
      </c>
    </row>
    <row r="27" spans="2:15" ht="13.75" customHeight="1" x14ac:dyDescent="0.2">
      <c r="B27" s="115">
        <v>5</v>
      </c>
      <c r="C27" s="116">
        <v>12</v>
      </c>
      <c r="D27" s="458">
        <f t="shared" si="0"/>
        <v>0.17142857142857143</v>
      </c>
      <c r="E27" s="459">
        <f>SUM($D$23:D27)</f>
        <v>0.41428571428571426</v>
      </c>
    </row>
    <row r="28" spans="2:15" ht="13.75" customHeight="1" x14ac:dyDescent="0.2">
      <c r="B28" s="115">
        <v>6</v>
      </c>
      <c r="C28" s="116">
        <v>14</v>
      </c>
      <c r="D28" s="458">
        <f>C28/C$35</f>
        <v>0.2</v>
      </c>
      <c r="E28" s="459">
        <f>SUM($D$23:D28)</f>
        <v>0.61428571428571432</v>
      </c>
    </row>
    <row r="29" spans="2:15" ht="13.75" customHeight="1" x14ac:dyDescent="0.2">
      <c r="B29" s="115">
        <v>7</v>
      </c>
      <c r="C29" s="116">
        <v>12</v>
      </c>
      <c r="D29" s="458">
        <f t="shared" si="0"/>
        <v>0.17142857142857143</v>
      </c>
      <c r="E29" s="459">
        <f>SUM($D$23:D29)</f>
        <v>0.78571428571428581</v>
      </c>
    </row>
    <row r="30" spans="2:15" ht="13.75" customHeight="1" x14ac:dyDescent="0.2">
      <c r="B30" s="115">
        <v>8</v>
      </c>
      <c r="C30" s="116">
        <v>7</v>
      </c>
      <c r="D30" s="458">
        <f t="shared" si="0"/>
        <v>0.1</v>
      </c>
      <c r="E30" s="459">
        <f>SUM($D$23:D30)</f>
        <v>0.88571428571428579</v>
      </c>
    </row>
    <row r="31" spans="2:15" ht="13.75" customHeight="1" x14ac:dyDescent="0.2">
      <c r="B31" s="115">
        <v>9</v>
      </c>
      <c r="C31" s="116">
        <v>1</v>
      </c>
      <c r="D31" s="458">
        <f t="shared" si="0"/>
        <v>1.4285714285714285E-2</v>
      </c>
      <c r="E31" s="459">
        <f>SUM($D$23:D31)</f>
        <v>0.9</v>
      </c>
    </row>
    <row r="32" spans="2:15" ht="13.75" customHeight="1" x14ac:dyDescent="0.2">
      <c r="B32" s="115">
        <v>10</v>
      </c>
      <c r="C32" s="116">
        <v>5</v>
      </c>
      <c r="D32" s="458">
        <f t="shared" si="0"/>
        <v>7.1428571428571425E-2</v>
      </c>
      <c r="E32" s="459">
        <f>SUM($D$23:D32)</f>
        <v>0.97142857142857142</v>
      </c>
    </row>
    <row r="33" spans="1:14" ht="13.75" customHeight="1" x14ac:dyDescent="0.2">
      <c r="B33" s="115">
        <v>11</v>
      </c>
      <c r="C33" s="116">
        <v>2</v>
      </c>
      <c r="D33" s="458">
        <f t="shared" si="0"/>
        <v>2.8571428571428571E-2</v>
      </c>
      <c r="E33" s="459">
        <f>SUM($D$23:D33)</f>
        <v>1</v>
      </c>
    </row>
    <row r="34" spans="1:14" ht="13.75" customHeight="1" thickBot="1" x14ac:dyDescent="0.25">
      <c r="B34" s="115">
        <v>12</v>
      </c>
      <c r="C34" s="116">
        <v>0</v>
      </c>
      <c r="D34" s="458">
        <f t="shared" si="0"/>
        <v>0</v>
      </c>
      <c r="E34" s="459">
        <f>SUM($D$23:D34)</f>
        <v>1</v>
      </c>
    </row>
    <row r="35" spans="1:14" ht="13.75" customHeight="1" thickBot="1" x14ac:dyDescent="0.25">
      <c r="B35" s="111" t="s">
        <v>28</v>
      </c>
      <c r="C35" s="112">
        <f>SUM(C23:C34)</f>
        <v>70</v>
      </c>
      <c r="D35" s="459">
        <f>SUM(D23:D34)</f>
        <v>1</v>
      </c>
    </row>
    <row r="36" spans="1:14" ht="13.75" customHeight="1" thickBot="1" x14ac:dyDescent="0.25"/>
    <row r="37" spans="1:14" ht="13.75" customHeight="1" thickBot="1" x14ac:dyDescent="0.25">
      <c r="B37" s="393" t="s">
        <v>152</v>
      </c>
      <c r="C37" s="97" t="s">
        <v>153</v>
      </c>
    </row>
    <row r="38" spans="1:14" ht="13.75" customHeight="1" x14ac:dyDescent="0.2">
      <c r="A38" s="73" t="s">
        <v>0</v>
      </c>
      <c r="B38" s="98" t="s">
        <v>14</v>
      </c>
      <c r="C38" s="117" cm="1">
        <f t="array" ref="C38">SUM(B23:B34*C23:C34)/C35</f>
        <v>6</v>
      </c>
      <c r="D38" s="118"/>
      <c r="E38" s="118"/>
      <c r="I38" s="73" t="s">
        <v>289</v>
      </c>
    </row>
    <row r="39" spans="1:14" ht="13.75" customHeight="1" x14ac:dyDescent="0.2">
      <c r="B39" s="100" t="s">
        <v>12</v>
      </c>
      <c r="C39" s="119">
        <f>B28</f>
        <v>6</v>
      </c>
      <c r="D39" s="118"/>
      <c r="E39" s="118"/>
      <c r="I39" s="73" t="s">
        <v>47</v>
      </c>
    </row>
    <row r="40" spans="1:14" ht="13.75" customHeight="1" x14ac:dyDescent="0.2">
      <c r="A40" s="73" t="s">
        <v>1</v>
      </c>
      <c r="B40" s="100" t="s">
        <v>141</v>
      </c>
      <c r="C40" s="119">
        <f>B33</f>
        <v>11</v>
      </c>
      <c r="D40" s="118"/>
      <c r="I40" s="73" t="s">
        <v>48</v>
      </c>
    </row>
    <row r="41" spans="1:14" ht="13.75" customHeight="1" x14ac:dyDescent="0.2">
      <c r="B41" s="100" t="s">
        <v>113</v>
      </c>
      <c r="C41" s="119" cm="1">
        <f t="array" ref="C41">SUM((B23:B34-C38)^2*C23:C34/C35)</f>
        <v>4.8857142857142852</v>
      </c>
      <c r="D41" s="118"/>
      <c r="G41" s="73" t="s">
        <v>49</v>
      </c>
      <c r="I41" s="73" t="s">
        <v>50</v>
      </c>
    </row>
    <row r="42" spans="1:14" ht="13.75" customHeight="1" x14ac:dyDescent="0.2">
      <c r="B42" s="100" t="s">
        <v>133</v>
      </c>
      <c r="C42" s="119">
        <f>SQRT(C41)</f>
        <v>2.2103651928390216</v>
      </c>
      <c r="D42" s="118"/>
      <c r="E42" s="120"/>
      <c r="G42" s="73" t="s">
        <v>51</v>
      </c>
      <c r="I42" s="73" t="s">
        <v>52</v>
      </c>
    </row>
    <row r="43" spans="1:14" ht="13.75" customHeight="1" x14ac:dyDescent="0.2">
      <c r="A43" s="73" t="s">
        <v>2</v>
      </c>
      <c r="B43" s="100" t="s">
        <v>44</v>
      </c>
      <c r="C43" s="119" cm="1">
        <f t="array" ref="C43">(SUM((B23:B34-C38)^3*C23:C34/C35))/C42^3</f>
        <v>0.11111921047410689</v>
      </c>
      <c r="D43" s="118"/>
      <c r="E43" s="120"/>
      <c r="I43" s="73" t="s">
        <v>53</v>
      </c>
    </row>
    <row r="44" spans="1:14" ht="13.75" customHeight="1" x14ac:dyDescent="0.2">
      <c r="B44" s="100" t="s">
        <v>46</v>
      </c>
      <c r="C44" s="119" cm="1">
        <f t="array" ref="C44">(SUM((B23:B34-C38)^4*C23:C34/C35))/C42^4-3</f>
        <v>0.12044731712321788</v>
      </c>
      <c r="D44" s="118"/>
      <c r="E44" s="120"/>
      <c r="I44" s="73" t="s">
        <v>51</v>
      </c>
    </row>
    <row r="45" spans="1:14" ht="13.75" customHeight="1" x14ac:dyDescent="0.2">
      <c r="C45" s="121"/>
      <c r="D45" s="118"/>
      <c r="E45" s="122"/>
      <c r="I45" s="73" t="s">
        <v>49</v>
      </c>
      <c r="J45" s="123"/>
      <c r="K45" s="123"/>
      <c r="L45" s="123"/>
      <c r="M45" s="123"/>
      <c r="N45" s="123"/>
    </row>
    <row r="46" spans="1:14" ht="13.75" customHeight="1" x14ac:dyDescent="0.2">
      <c r="I46" s="73" t="s">
        <v>53</v>
      </c>
      <c r="J46" s="123"/>
      <c r="K46" s="123"/>
      <c r="L46" s="123"/>
      <c r="M46" s="123"/>
      <c r="N46" s="123"/>
    </row>
    <row r="47" spans="1:14" ht="13.75" customHeight="1" x14ac:dyDescent="0.2">
      <c r="I47" s="73" t="s">
        <v>48</v>
      </c>
    </row>
    <row r="48" spans="1:14" ht="13.75" customHeight="1" x14ac:dyDescent="0.2">
      <c r="I48" s="73" t="s">
        <v>50</v>
      </c>
    </row>
    <row r="49" spans="9:9" ht="13.75" customHeight="1" x14ac:dyDescent="0.2">
      <c r="I49" s="73" t="s">
        <v>49</v>
      </c>
    </row>
    <row r="50" spans="9:9" ht="13.75" customHeight="1" x14ac:dyDescent="0.2">
      <c r="I50" s="73" t="s">
        <v>49</v>
      </c>
    </row>
    <row r="51" spans="9:9" ht="13.75" customHeight="1" x14ac:dyDescent="0.2">
      <c r="I51" s="73" t="s">
        <v>49</v>
      </c>
    </row>
    <row r="52" spans="9:9" ht="13.75" customHeight="1" x14ac:dyDescent="0.2">
      <c r="I52" s="73" t="s">
        <v>50</v>
      </c>
    </row>
    <row r="53" spans="9:9" ht="13.75" customHeight="1" x14ac:dyDescent="0.2">
      <c r="I53" s="73" t="s">
        <v>50</v>
      </c>
    </row>
  </sheetData>
  <mergeCells count="2">
    <mergeCell ref="B2:I2"/>
    <mergeCell ref="B19:I19"/>
  </mergeCells>
  <pageMargins left="0.75" right="0.75" top="1" bottom="1" header="0.5" footer="0.5"/>
  <pageSetup paperSize="9" scale="83" orientation="portrait" r:id="rId1"/>
  <headerFooter alignWithMargins="0"/>
  <drawing r:id="rId2"/>
  <legacyDrawing r:id="rId3"/>
  <oleObjects>
    <mc:AlternateContent xmlns:mc="http://schemas.openxmlformats.org/markup-compatibility/2006">
      <mc:Choice Requires="x14">
        <oleObject progId="Equation.3" shapeId="11265" r:id="rId4">
          <objectPr defaultSize="0" autoPict="0" r:id="rId5">
            <anchor moveWithCells="1" sizeWithCells="1">
              <from>
                <xdr:col>8</xdr:col>
                <xdr:colOff>0</xdr:colOff>
                <xdr:row>43</xdr:row>
                <xdr:rowOff>0</xdr:rowOff>
              </from>
              <to>
                <xdr:col>8</xdr:col>
                <xdr:colOff>91440</xdr:colOff>
                <xdr:row>44</xdr:row>
                <xdr:rowOff>0</xdr:rowOff>
              </to>
            </anchor>
          </objectPr>
        </oleObject>
      </mc:Choice>
      <mc:Fallback>
        <oleObject progId="Equation.3" shapeId="11265" r:id="rId4"/>
      </mc:Fallback>
    </mc:AlternateContent>
    <mc:AlternateContent xmlns:mc="http://schemas.openxmlformats.org/markup-compatibility/2006">
      <mc:Choice Requires="x14">
        <oleObject progId="Equation.3" shapeId="11266" r:id="rId6">
          <objectPr defaultSize="0" autoPict="0" r:id="rId5">
            <anchor moveWithCells="1" sizeWithCells="1">
              <from>
                <xdr:col>8</xdr:col>
                <xdr:colOff>0</xdr:colOff>
                <xdr:row>44</xdr:row>
                <xdr:rowOff>0</xdr:rowOff>
              </from>
              <to>
                <xdr:col>8</xdr:col>
                <xdr:colOff>91440</xdr:colOff>
                <xdr:row>45</xdr:row>
                <xdr:rowOff>24938</xdr:rowOff>
              </to>
            </anchor>
          </objectPr>
        </oleObject>
      </mc:Choice>
      <mc:Fallback>
        <oleObject progId="Equation.3" shapeId="11266" r:id="rId6"/>
      </mc:Fallback>
    </mc:AlternateContent>
    <mc:AlternateContent xmlns:mc="http://schemas.openxmlformats.org/markup-compatibility/2006">
      <mc:Choice Requires="x14">
        <oleObject progId="Equation.3" shapeId="11267" r:id="rId7">
          <objectPr defaultSize="0" autoPict="0" r:id="rId8">
            <anchor moveWithCells="1" sizeWithCells="1">
              <from>
                <xdr:col>8</xdr:col>
                <xdr:colOff>0</xdr:colOff>
                <xdr:row>21</xdr:row>
                <xdr:rowOff>0</xdr:rowOff>
              </from>
              <to>
                <xdr:col>8</xdr:col>
                <xdr:colOff>0</xdr:colOff>
                <xdr:row>21</xdr:row>
                <xdr:rowOff>0</xdr:rowOff>
              </to>
            </anchor>
          </objectPr>
        </oleObject>
      </mc:Choice>
      <mc:Fallback>
        <oleObject progId="Equation.3" shapeId="11267" r:id="rId7"/>
      </mc:Fallback>
    </mc:AlternateContent>
    <mc:AlternateContent xmlns:mc="http://schemas.openxmlformats.org/markup-compatibility/2006">
      <mc:Choice Requires="x14">
        <oleObject progId="Equation.3" shapeId="11268" r:id="rId9">
          <objectPr defaultSize="0" autoPict="0" r:id="rId10">
            <anchor moveWithCells="1" sizeWithCells="1">
              <from>
                <xdr:col>8</xdr:col>
                <xdr:colOff>0</xdr:colOff>
                <xdr:row>21</xdr:row>
                <xdr:rowOff>0</xdr:rowOff>
              </from>
              <to>
                <xdr:col>8</xdr:col>
                <xdr:colOff>0</xdr:colOff>
                <xdr:row>21</xdr:row>
                <xdr:rowOff>0</xdr:rowOff>
              </to>
            </anchor>
          </objectPr>
        </oleObject>
      </mc:Choice>
      <mc:Fallback>
        <oleObject progId="Equation.3" shapeId="11268" r:id="rId9"/>
      </mc:Fallback>
    </mc:AlternateContent>
    <mc:AlternateContent xmlns:mc="http://schemas.openxmlformats.org/markup-compatibility/2006">
      <mc:Choice Requires="x14">
        <oleObject progId="Equation.3" shapeId="11269" r:id="rId11">
          <objectPr defaultSize="0" autoPict="0" r:id="rId12">
            <anchor moveWithCells="1" sizeWithCells="1">
              <from>
                <xdr:col>1</xdr:col>
                <xdr:colOff>108065</xdr:colOff>
                <xdr:row>21</xdr:row>
                <xdr:rowOff>0</xdr:rowOff>
              </from>
              <to>
                <xdr:col>1</xdr:col>
                <xdr:colOff>249382</xdr:colOff>
                <xdr:row>21</xdr:row>
                <xdr:rowOff>0</xdr:rowOff>
              </to>
            </anchor>
          </objectPr>
        </oleObject>
      </mc:Choice>
      <mc:Fallback>
        <oleObject progId="Equation.3" shapeId="11269" r:id="rId11"/>
      </mc:Fallback>
    </mc:AlternateContent>
    <mc:AlternateContent xmlns:mc="http://schemas.openxmlformats.org/markup-compatibility/2006">
      <mc:Choice Requires="x14">
        <oleObject progId="Equation.3" shapeId="11270" r:id="rId13">
          <objectPr defaultSize="0" autoPict="0" r:id="rId14">
            <anchor moveWithCells="1" sizeWithCells="1">
              <from>
                <xdr:col>1</xdr:col>
                <xdr:colOff>116378</xdr:colOff>
                <xdr:row>21</xdr:row>
                <xdr:rowOff>0</xdr:rowOff>
              </from>
              <to>
                <xdr:col>1</xdr:col>
                <xdr:colOff>199505</xdr:colOff>
                <xdr:row>21</xdr:row>
                <xdr:rowOff>0</xdr:rowOff>
              </to>
            </anchor>
          </objectPr>
        </oleObject>
      </mc:Choice>
      <mc:Fallback>
        <oleObject progId="Equation.3" shapeId="11270" r:id="rId13"/>
      </mc:Fallback>
    </mc:AlternateContent>
    <mc:AlternateContent xmlns:mc="http://schemas.openxmlformats.org/markup-compatibility/2006">
      <mc:Choice Requires="x14">
        <oleObject progId="Equation.3" shapeId="11271" r:id="rId15">
          <objectPr defaultSize="0" autoPict="0" r:id="rId16">
            <anchor moveWithCells="1" sizeWithCells="1">
              <from>
                <xdr:col>1</xdr:col>
                <xdr:colOff>108065</xdr:colOff>
                <xdr:row>21</xdr:row>
                <xdr:rowOff>0</xdr:rowOff>
              </from>
              <to>
                <xdr:col>1</xdr:col>
                <xdr:colOff>207818</xdr:colOff>
                <xdr:row>21</xdr:row>
                <xdr:rowOff>0</xdr:rowOff>
              </to>
            </anchor>
          </objectPr>
        </oleObject>
      </mc:Choice>
      <mc:Fallback>
        <oleObject progId="Equation.3" shapeId="11271" r:id="rId15"/>
      </mc:Fallback>
    </mc:AlternateContent>
    <mc:AlternateContent xmlns:mc="http://schemas.openxmlformats.org/markup-compatibility/2006">
      <mc:Choice Requires="x14">
        <oleObject progId="Equation.3" shapeId="11272" r:id="rId17">
          <objectPr defaultSize="0" autoPict="0" r:id="rId18">
            <anchor moveWithCells="1" sizeWithCells="1">
              <from>
                <xdr:col>1</xdr:col>
                <xdr:colOff>108065</xdr:colOff>
                <xdr:row>21</xdr:row>
                <xdr:rowOff>0</xdr:rowOff>
              </from>
              <to>
                <xdr:col>1</xdr:col>
                <xdr:colOff>207818</xdr:colOff>
                <xdr:row>21</xdr:row>
                <xdr:rowOff>0</xdr:rowOff>
              </to>
            </anchor>
          </objectPr>
        </oleObject>
      </mc:Choice>
      <mc:Fallback>
        <oleObject progId="Equation.3" shapeId="11272" r:id="rId17"/>
      </mc:Fallback>
    </mc:AlternateContent>
    <mc:AlternateContent xmlns:mc="http://schemas.openxmlformats.org/markup-compatibility/2006">
      <mc:Choice Requires="x14">
        <oleObject progId="Equation.3" shapeId="11273" r:id="rId19">
          <objectPr defaultSize="0" autoPict="0" r:id="rId20">
            <anchor moveWithCells="1" sizeWithCells="1">
              <from>
                <xdr:col>1</xdr:col>
                <xdr:colOff>108065</xdr:colOff>
                <xdr:row>21</xdr:row>
                <xdr:rowOff>0</xdr:rowOff>
              </from>
              <to>
                <xdr:col>1</xdr:col>
                <xdr:colOff>207818</xdr:colOff>
                <xdr:row>21</xdr:row>
                <xdr:rowOff>0</xdr:rowOff>
              </to>
            </anchor>
          </objectPr>
        </oleObject>
      </mc:Choice>
      <mc:Fallback>
        <oleObject progId="Equation.3" shapeId="11273" r:id="rId19"/>
      </mc:Fallback>
    </mc:AlternateContent>
    <mc:AlternateContent xmlns:mc="http://schemas.openxmlformats.org/markup-compatibility/2006">
      <mc:Choice Requires="x14">
        <oleObject progId="Equation.3" shapeId="11274" r:id="rId21">
          <objectPr defaultSize="0" autoPict="0" r:id="rId22">
            <anchor moveWithCells="1" sizeWithCells="1">
              <from>
                <xdr:col>1</xdr:col>
                <xdr:colOff>108065</xdr:colOff>
                <xdr:row>21</xdr:row>
                <xdr:rowOff>0</xdr:rowOff>
              </from>
              <to>
                <xdr:col>1</xdr:col>
                <xdr:colOff>216131</xdr:colOff>
                <xdr:row>21</xdr:row>
                <xdr:rowOff>0</xdr:rowOff>
              </to>
            </anchor>
          </objectPr>
        </oleObject>
      </mc:Choice>
      <mc:Fallback>
        <oleObject progId="Equation.3" shapeId="11274" r:id="rId21"/>
      </mc:Fallback>
    </mc:AlternateContent>
    <mc:AlternateContent xmlns:mc="http://schemas.openxmlformats.org/markup-compatibility/2006">
      <mc:Choice Requires="x14">
        <oleObject progId="Equation.3" shapeId="11275" r:id="rId23">
          <objectPr defaultSize="0" autoPict="0" r:id="rId24">
            <anchor moveWithCells="1" sizeWithCells="1">
              <from>
                <xdr:col>3</xdr:col>
                <xdr:colOff>0</xdr:colOff>
                <xdr:row>21</xdr:row>
                <xdr:rowOff>0</xdr:rowOff>
              </from>
              <to>
                <xdr:col>3</xdr:col>
                <xdr:colOff>0</xdr:colOff>
                <xdr:row>21</xdr:row>
                <xdr:rowOff>0</xdr:rowOff>
              </to>
            </anchor>
          </objectPr>
        </oleObject>
      </mc:Choice>
      <mc:Fallback>
        <oleObject progId="Equation.3" shapeId="11275" r:id="rId23"/>
      </mc:Fallback>
    </mc:AlternateContent>
    <mc:AlternateContent xmlns:mc="http://schemas.openxmlformats.org/markup-compatibility/2006">
      <mc:Choice Requires="x14">
        <oleObject progId="Equation.3" shapeId="11276" r:id="rId25">
          <objectPr defaultSize="0" autoPict="0" r:id="rId26">
            <anchor moveWithCells="1" sizeWithCells="1">
              <from>
                <xdr:col>3</xdr:col>
                <xdr:colOff>0</xdr:colOff>
                <xdr:row>21</xdr:row>
                <xdr:rowOff>0</xdr:rowOff>
              </from>
              <to>
                <xdr:col>3</xdr:col>
                <xdr:colOff>0</xdr:colOff>
                <xdr:row>21</xdr:row>
                <xdr:rowOff>0</xdr:rowOff>
              </to>
            </anchor>
          </objectPr>
        </oleObject>
      </mc:Choice>
      <mc:Fallback>
        <oleObject progId="Equation.3" shapeId="11276" r:id="rId25"/>
      </mc:Fallback>
    </mc:AlternateContent>
    <mc:AlternateContent xmlns:mc="http://schemas.openxmlformats.org/markup-compatibility/2006">
      <mc:Choice Requires="x14">
        <oleObject progId="Equation.3" shapeId="11277" r:id="rId27">
          <objectPr defaultSize="0" autoPict="0" r:id="rId28">
            <anchor moveWithCells="1" sizeWithCells="1">
              <from>
                <xdr:col>3</xdr:col>
                <xdr:colOff>0</xdr:colOff>
                <xdr:row>21</xdr:row>
                <xdr:rowOff>0</xdr:rowOff>
              </from>
              <to>
                <xdr:col>3</xdr:col>
                <xdr:colOff>0</xdr:colOff>
                <xdr:row>21</xdr:row>
                <xdr:rowOff>0</xdr:rowOff>
              </to>
            </anchor>
          </objectPr>
        </oleObject>
      </mc:Choice>
      <mc:Fallback>
        <oleObject progId="Equation.3" shapeId="11277" r:id="rId27"/>
      </mc:Fallback>
    </mc:AlternateContent>
    <mc:AlternateContent xmlns:mc="http://schemas.openxmlformats.org/markup-compatibility/2006">
      <mc:Choice Requires="x14">
        <oleObject progId="Equation.3" shapeId="11278" r:id="rId29">
          <objectPr defaultSize="0" autoPict="0" r:id="rId30">
            <anchor moveWithCells="1" sizeWithCells="1">
              <from>
                <xdr:col>8</xdr:col>
                <xdr:colOff>0</xdr:colOff>
                <xdr:row>21</xdr:row>
                <xdr:rowOff>0</xdr:rowOff>
              </from>
              <to>
                <xdr:col>8</xdr:col>
                <xdr:colOff>0</xdr:colOff>
                <xdr:row>21</xdr:row>
                <xdr:rowOff>0</xdr:rowOff>
              </to>
            </anchor>
          </objectPr>
        </oleObject>
      </mc:Choice>
      <mc:Fallback>
        <oleObject progId="Equation.3" shapeId="11278" r:id="rId29"/>
      </mc:Fallback>
    </mc:AlternateContent>
    <mc:AlternateContent xmlns:mc="http://schemas.openxmlformats.org/markup-compatibility/2006">
      <mc:Choice Requires="x14">
        <oleObject progId="Equation.3" shapeId="11279" r:id="rId31">
          <objectPr defaultSize="0" autoPict="0" r:id="rId32">
            <anchor moveWithCells="1" sizeWithCells="1">
              <from>
                <xdr:col>8</xdr:col>
                <xdr:colOff>0</xdr:colOff>
                <xdr:row>21</xdr:row>
                <xdr:rowOff>0</xdr:rowOff>
              </from>
              <to>
                <xdr:col>8</xdr:col>
                <xdr:colOff>0</xdr:colOff>
                <xdr:row>21</xdr:row>
                <xdr:rowOff>0</xdr:rowOff>
              </to>
            </anchor>
          </objectPr>
        </oleObject>
      </mc:Choice>
      <mc:Fallback>
        <oleObject progId="Equation.3" shapeId="11279" r:id="rId31"/>
      </mc:Fallback>
    </mc:AlternateContent>
    <mc:AlternateContent xmlns:mc="http://schemas.openxmlformats.org/markup-compatibility/2006">
      <mc:Choice Requires="x14">
        <oleObject progId="Equation.3" shapeId="11280" r:id="rId33">
          <objectPr defaultSize="0" autoPict="0" r:id="rId34">
            <anchor moveWithCells="1" sizeWithCells="1">
              <from>
                <xdr:col>8</xdr:col>
                <xdr:colOff>0</xdr:colOff>
                <xdr:row>21</xdr:row>
                <xdr:rowOff>0</xdr:rowOff>
              </from>
              <to>
                <xdr:col>8</xdr:col>
                <xdr:colOff>0</xdr:colOff>
                <xdr:row>21</xdr:row>
                <xdr:rowOff>0</xdr:rowOff>
              </to>
            </anchor>
          </objectPr>
        </oleObject>
      </mc:Choice>
      <mc:Fallback>
        <oleObject progId="Equation.3" shapeId="11280" r:id="rId33"/>
      </mc:Fallback>
    </mc:AlternateContent>
    <mc:AlternateContent xmlns:mc="http://schemas.openxmlformats.org/markup-compatibility/2006">
      <mc:Choice Requires="x14">
        <oleObject progId="Equation.3" shapeId="11281" r:id="rId35">
          <objectPr defaultSize="0" autoPict="0" r:id="rId8">
            <anchor moveWithCells="1" sizeWithCells="1">
              <from>
                <xdr:col>6</xdr:col>
                <xdr:colOff>0</xdr:colOff>
                <xdr:row>21</xdr:row>
                <xdr:rowOff>0</xdr:rowOff>
              </from>
              <to>
                <xdr:col>6</xdr:col>
                <xdr:colOff>0</xdr:colOff>
                <xdr:row>21</xdr:row>
                <xdr:rowOff>0</xdr:rowOff>
              </to>
            </anchor>
          </objectPr>
        </oleObject>
      </mc:Choice>
      <mc:Fallback>
        <oleObject progId="Equation.3" shapeId="11281" r:id="rId35"/>
      </mc:Fallback>
    </mc:AlternateContent>
    <mc:AlternateContent xmlns:mc="http://schemas.openxmlformats.org/markup-compatibility/2006">
      <mc:Choice Requires="x14">
        <oleObject progId="Equation.3" shapeId="11282" r:id="rId36">
          <objectPr defaultSize="0" autoPict="0" r:id="rId10">
            <anchor moveWithCells="1" sizeWithCells="1">
              <from>
                <xdr:col>6</xdr:col>
                <xdr:colOff>0</xdr:colOff>
                <xdr:row>21</xdr:row>
                <xdr:rowOff>0</xdr:rowOff>
              </from>
              <to>
                <xdr:col>6</xdr:col>
                <xdr:colOff>0</xdr:colOff>
                <xdr:row>21</xdr:row>
                <xdr:rowOff>0</xdr:rowOff>
              </to>
            </anchor>
          </objectPr>
        </oleObject>
      </mc:Choice>
      <mc:Fallback>
        <oleObject progId="Equation.3" shapeId="11282" r:id="rId36"/>
      </mc:Fallback>
    </mc:AlternateContent>
    <mc:AlternateContent xmlns:mc="http://schemas.openxmlformats.org/markup-compatibility/2006">
      <mc:Choice Requires="x14">
        <oleObject progId="Equation.3" shapeId="11283" r:id="rId37">
          <objectPr defaultSize="0" autoPict="0" r:id="rId8">
            <anchor moveWithCells="1" sizeWithCells="1">
              <from>
                <xdr:col>8</xdr:col>
                <xdr:colOff>0</xdr:colOff>
                <xdr:row>21</xdr:row>
                <xdr:rowOff>0</xdr:rowOff>
              </from>
              <to>
                <xdr:col>8</xdr:col>
                <xdr:colOff>0</xdr:colOff>
                <xdr:row>21</xdr:row>
                <xdr:rowOff>0</xdr:rowOff>
              </to>
            </anchor>
          </objectPr>
        </oleObject>
      </mc:Choice>
      <mc:Fallback>
        <oleObject progId="Equation.3" shapeId="11283" r:id="rId37"/>
      </mc:Fallback>
    </mc:AlternateContent>
    <mc:AlternateContent xmlns:mc="http://schemas.openxmlformats.org/markup-compatibility/2006">
      <mc:Choice Requires="x14">
        <oleObject progId="Equation.3" shapeId="11284" r:id="rId38">
          <objectPr defaultSize="0" autoPict="0" r:id="rId10">
            <anchor moveWithCells="1" sizeWithCells="1">
              <from>
                <xdr:col>8</xdr:col>
                <xdr:colOff>0</xdr:colOff>
                <xdr:row>21</xdr:row>
                <xdr:rowOff>0</xdr:rowOff>
              </from>
              <to>
                <xdr:col>8</xdr:col>
                <xdr:colOff>0</xdr:colOff>
                <xdr:row>21</xdr:row>
                <xdr:rowOff>0</xdr:rowOff>
              </to>
            </anchor>
          </objectPr>
        </oleObject>
      </mc:Choice>
      <mc:Fallback>
        <oleObject progId="Equation.3" shapeId="11284" r:id="rId38"/>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7EB82-3238-438C-BE32-0984D94D56FA}">
  <sheetPr>
    <tabColor theme="1" tint="0.34998626667073579"/>
  </sheetPr>
  <dimension ref="A1:L56"/>
  <sheetViews>
    <sheetView topLeftCell="A27" zoomScale="139" zoomScaleNormal="100" workbookViewId="0">
      <selection activeCell="D34" sqref="D34"/>
    </sheetView>
  </sheetViews>
  <sheetFormatPr defaultColWidth="8.88671875" defaultRowHeight="15.05" customHeight="1" x14ac:dyDescent="0.2"/>
  <cols>
    <col min="1" max="1" width="2.5546875" style="73" customWidth="1"/>
    <col min="2" max="9" width="14.6640625" style="73" customWidth="1"/>
    <col min="10" max="16384" width="8.88671875" style="73"/>
  </cols>
  <sheetData>
    <row r="1" spans="2:12" ht="13.1" customHeight="1" thickBot="1" x14ac:dyDescent="0.25"/>
    <row r="2" spans="2:12" ht="15.05" customHeight="1" thickBot="1" x14ac:dyDescent="0.3">
      <c r="B2" s="510" t="s">
        <v>156</v>
      </c>
      <c r="C2" s="511"/>
      <c r="D2" s="511"/>
      <c r="E2" s="511"/>
      <c r="F2" s="511"/>
      <c r="G2" s="511"/>
      <c r="H2" s="511"/>
      <c r="I2" s="512"/>
      <c r="J2" s="74"/>
      <c r="K2" s="74"/>
      <c r="L2" s="74"/>
    </row>
    <row r="3" spans="2:12" ht="15.05" customHeight="1" thickBot="1" x14ac:dyDescent="0.25"/>
    <row r="4" spans="2:12" ht="26.85" thickBot="1" x14ac:dyDescent="0.25">
      <c r="B4" s="513" t="s">
        <v>155</v>
      </c>
      <c r="C4" s="514"/>
      <c r="D4" s="76" t="s">
        <v>154</v>
      </c>
    </row>
    <row r="5" spans="2:12" ht="15.05" customHeight="1" x14ac:dyDescent="0.2">
      <c r="B5" s="124">
        <v>0</v>
      </c>
      <c r="C5" s="124">
        <v>1000</v>
      </c>
      <c r="D5" s="125">
        <v>550</v>
      </c>
    </row>
    <row r="6" spans="2:12" ht="15.05" customHeight="1" x14ac:dyDescent="0.2">
      <c r="B6" s="124">
        <v>1000</v>
      </c>
      <c r="C6" s="124">
        <v>1500</v>
      </c>
      <c r="D6" s="125">
        <v>759</v>
      </c>
    </row>
    <row r="7" spans="2:12" ht="15.05" customHeight="1" x14ac:dyDescent="0.2">
      <c r="B7" s="124">
        <v>1500</v>
      </c>
      <c r="C7" s="124">
        <v>2000</v>
      </c>
      <c r="D7" s="125">
        <v>1594</v>
      </c>
    </row>
    <row r="8" spans="2:12" ht="15.05" customHeight="1" x14ac:dyDescent="0.2">
      <c r="B8" s="124">
        <v>2000</v>
      </c>
      <c r="C8" s="124">
        <v>2500</v>
      </c>
      <c r="D8" s="125">
        <v>4839</v>
      </c>
    </row>
    <row r="9" spans="2:12" ht="15.05" customHeight="1" x14ac:dyDescent="0.2">
      <c r="B9" s="126">
        <v>2500</v>
      </c>
      <c r="C9" s="126">
        <v>3000</v>
      </c>
      <c r="D9" s="125">
        <v>16539</v>
      </c>
    </row>
    <row r="10" spans="2:12" ht="15.05" customHeight="1" x14ac:dyDescent="0.2">
      <c r="B10" s="126">
        <v>3000</v>
      </c>
      <c r="C10" s="126">
        <v>3500</v>
      </c>
      <c r="D10" s="125">
        <v>34341</v>
      </c>
    </row>
    <row r="11" spans="2:12" ht="15.05" customHeight="1" x14ac:dyDescent="0.2">
      <c r="B11" s="126">
        <v>3500</v>
      </c>
      <c r="C11" s="126">
        <v>4000</v>
      </c>
      <c r="D11" s="125">
        <v>24173</v>
      </c>
    </row>
    <row r="12" spans="2:12" ht="15.05" customHeight="1" thickBot="1" x14ac:dyDescent="0.25">
      <c r="B12" s="127">
        <v>4000</v>
      </c>
      <c r="C12" s="127"/>
      <c r="D12" s="125">
        <v>7513</v>
      </c>
    </row>
    <row r="13" spans="2:12" ht="15.05" customHeight="1" thickBot="1" x14ac:dyDescent="0.25">
      <c r="B13" s="515" t="s">
        <v>28</v>
      </c>
      <c r="C13" s="516"/>
      <c r="D13" s="128">
        <f>SUM(D5:D12)</f>
        <v>90308</v>
      </c>
    </row>
    <row r="14" spans="2:12" ht="15.05" customHeight="1" thickBot="1" x14ac:dyDescent="0.25"/>
    <row r="15" spans="2:12" ht="59.4" customHeight="1" thickBot="1" x14ac:dyDescent="0.3">
      <c r="B15" s="510" t="s">
        <v>157</v>
      </c>
      <c r="C15" s="511"/>
      <c r="D15" s="511"/>
      <c r="E15" s="511"/>
      <c r="F15" s="511"/>
      <c r="G15" s="511"/>
      <c r="H15" s="511"/>
      <c r="I15" s="512"/>
      <c r="J15" s="74"/>
      <c r="K15" s="74"/>
      <c r="L15" s="74"/>
    </row>
    <row r="16" spans="2:12" s="85" customFormat="1" ht="15.05" customHeight="1" thickBot="1" x14ac:dyDescent="0.35">
      <c r="B16" s="84"/>
      <c r="C16" s="84"/>
      <c r="D16" s="84"/>
      <c r="E16" s="84"/>
      <c r="F16" s="84"/>
      <c r="G16" s="84"/>
      <c r="H16" s="84"/>
      <c r="I16" s="84"/>
    </row>
    <row r="17" spans="1:9" ht="15.05" customHeight="1" thickBot="1" x14ac:dyDescent="0.25"/>
    <row r="18" spans="1:9" ht="15.05" customHeight="1" thickBot="1" x14ac:dyDescent="0.25">
      <c r="B18" s="513" t="s">
        <v>155</v>
      </c>
      <c r="C18" s="514"/>
      <c r="D18" s="75" t="s">
        <v>54</v>
      </c>
      <c r="E18" s="129" t="s">
        <v>288</v>
      </c>
      <c r="F18" s="130" t="s">
        <v>274</v>
      </c>
      <c r="G18" s="130" t="s">
        <v>277</v>
      </c>
      <c r="H18" s="131" t="s">
        <v>287</v>
      </c>
      <c r="I18" s="73" t="s">
        <v>290</v>
      </c>
    </row>
    <row r="19" spans="1:9" ht="15.05" customHeight="1" x14ac:dyDescent="0.2">
      <c r="B19" s="132">
        <v>0</v>
      </c>
      <c r="C19" s="132">
        <v>1000</v>
      </c>
      <c r="D19" s="133">
        <v>550</v>
      </c>
      <c r="E19" s="134">
        <f>C19-B19</f>
        <v>1000</v>
      </c>
      <c r="F19" s="460">
        <f>D19/D$27</f>
        <v>6.0902688576870267E-3</v>
      </c>
      <c r="G19" s="461">
        <f>SUM($F$19:F19)</f>
        <v>6.0902688576870267E-3</v>
      </c>
      <c r="H19" s="135">
        <f>(B19+C19)/2</f>
        <v>500</v>
      </c>
      <c r="I19" s="73">
        <f>D19/E19</f>
        <v>0.55000000000000004</v>
      </c>
    </row>
    <row r="20" spans="1:9" ht="15.05" customHeight="1" x14ac:dyDescent="0.2">
      <c r="B20" s="132">
        <v>1000</v>
      </c>
      <c r="C20" s="132">
        <v>1500</v>
      </c>
      <c r="D20" s="133">
        <v>759</v>
      </c>
      <c r="E20" s="134">
        <f t="shared" ref="E20:E26" si="0">C20-B20</f>
        <v>500</v>
      </c>
      <c r="F20" s="460">
        <f t="shared" ref="F20:F26" si="1">D20/D$27</f>
        <v>8.404571023608096E-3</v>
      </c>
      <c r="G20" s="461">
        <f>SUM($F$19:F20)</f>
        <v>1.4494839881295123E-2</v>
      </c>
      <c r="H20" s="135">
        <f t="shared" ref="H20:H26" si="2">(B20+C20)/2</f>
        <v>1250</v>
      </c>
      <c r="I20" s="73">
        <f t="shared" ref="I20:I26" si="3">D20/E20</f>
        <v>1.518</v>
      </c>
    </row>
    <row r="21" spans="1:9" ht="15.05" customHeight="1" x14ac:dyDescent="0.2">
      <c r="B21" s="132">
        <v>1500</v>
      </c>
      <c r="C21" s="132">
        <v>2000</v>
      </c>
      <c r="D21" s="133">
        <v>1594</v>
      </c>
      <c r="E21" s="134">
        <f t="shared" si="0"/>
        <v>500</v>
      </c>
      <c r="F21" s="460">
        <f t="shared" si="1"/>
        <v>1.765070647118749E-2</v>
      </c>
      <c r="G21" s="461">
        <f>SUM($F$19:F21)</f>
        <v>3.214554635248261E-2</v>
      </c>
      <c r="H21" s="135">
        <f t="shared" si="2"/>
        <v>1750</v>
      </c>
      <c r="I21" s="73">
        <f t="shared" si="3"/>
        <v>3.1880000000000002</v>
      </c>
    </row>
    <row r="22" spans="1:9" ht="15.05" customHeight="1" x14ac:dyDescent="0.2">
      <c r="B22" s="132">
        <v>2000</v>
      </c>
      <c r="C22" s="132">
        <v>2500</v>
      </c>
      <c r="D22" s="133">
        <v>4839</v>
      </c>
      <c r="E22" s="134">
        <f t="shared" si="0"/>
        <v>500</v>
      </c>
      <c r="F22" s="460">
        <f t="shared" si="1"/>
        <v>5.358329273154095E-2</v>
      </c>
      <c r="G22" s="461">
        <f>SUM($F$19:F22)</f>
        <v>8.5728839084023567E-2</v>
      </c>
      <c r="H22" s="135">
        <f t="shared" si="2"/>
        <v>2250</v>
      </c>
      <c r="I22" s="73">
        <f t="shared" si="3"/>
        <v>9.6780000000000008</v>
      </c>
    </row>
    <row r="23" spans="1:9" ht="15.05" customHeight="1" x14ac:dyDescent="0.2">
      <c r="B23" s="136">
        <v>2500</v>
      </c>
      <c r="C23" s="136">
        <v>3000</v>
      </c>
      <c r="D23" s="133">
        <v>16539</v>
      </c>
      <c r="E23" s="134">
        <f t="shared" si="0"/>
        <v>500</v>
      </c>
      <c r="F23" s="460">
        <f t="shared" si="1"/>
        <v>0.18313992115870134</v>
      </c>
      <c r="G23" s="461">
        <f>SUM($F$19:F23)</f>
        <v>0.26886876024272488</v>
      </c>
      <c r="H23" s="135">
        <f t="shared" si="2"/>
        <v>2750</v>
      </c>
      <c r="I23" s="73">
        <f t="shared" si="3"/>
        <v>33.078000000000003</v>
      </c>
    </row>
    <row r="24" spans="1:9" ht="15.05" customHeight="1" x14ac:dyDescent="0.2">
      <c r="B24" s="136">
        <v>3000</v>
      </c>
      <c r="C24" s="136">
        <v>3500</v>
      </c>
      <c r="D24" s="133">
        <v>34341</v>
      </c>
      <c r="E24" s="134">
        <f t="shared" si="0"/>
        <v>500</v>
      </c>
      <c r="F24" s="460">
        <f t="shared" si="1"/>
        <v>0.38026531425787308</v>
      </c>
      <c r="G24" s="461">
        <f>SUM($F$19:F24)</f>
        <v>0.64913407450059801</v>
      </c>
      <c r="H24" s="135">
        <f t="shared" si="2"/>
        <v>3250</v>
      </c>
      <c r="I24" s="73">
        <f t="shared" si="3"/>
        <v>68.682000000000002</v>
      </c>
    </row>
    <row r="25" spans="1:9" ht="15.05" customHeight="1" x14ac:dyDescent="0.2">
      <c r="B25" s="136">
        <v>3500</v>
      </c>
      <c r="C25" s="136">
        <v>4000</v>
      </c>
      <c r="D25" s="133">
        <v>24173</v>
      </c>
      <c r="E25" s="134">
        <f t="shared" si="0"/>
        <v>500</v>
      </c>
      <c r="F25" s="460">
        <f t="shared" si="1"/>
        <v>0.26767285290339726</v>
      </c>
      <c r="G25" s="461">
        <f>SUM($F$19:F25)</f>
        <v>0.91680692740399528</v>
      </c>
      <c r="H25" s="135">
        <f t="shared" si="2"/>
        <v>3750</v>
      </c>
      <c r="I25" s="73">
        <f t="shared" si="3"/>
        <v>48.345999999999997</v>
      </c>
    </row>
    <row r="26" spans="1:9" ht="15.05" customHeight="1" thickBot="1" x14ac:dyDescent="0.25">
      <c r="B26" s="137">
        <v>4000</v>
      </c>
      <c r="C26" s="127">
        <v>4500</v>
      </c>
      <c r="D26" s="133">
        <v>7513</v>
      </c>
      <c r="E26" s="134">
        <f t="shared" si="0"/>
        <v>500</v>
      </c>
      <c r="F26" s="460">
        <f t="shared" si="1"/>
        <v>8.319307259600478E-2</v>
      </c>
      <c r="G26" s="461">
        <f>SUM($F$19:F26)</f>
        <v>1</v>
      </c>
      <c r="H26" s="135">
        <f t="shared" si="2"/>
        <v>4250</v>
      </c>
      <c r="I26" s="73">
        <f t="shared" si="3"/>
        <v>15.026</v>
      </c>
    </row>
    <row r="27" spans="1:9" ht="15.05" customHeight="1" thickBot="1" x14ac:dyDescent="0.25">
      <c r="B27" s="515" t="s">
        <v>28</v>
      </c>
      <c r="C27" s="516"/>
      <c r="D27" s="138">
        <f>SUM(D19:D26)</f>
        <v>90308</v>
      </c>
      <c r="E27" s="139"/>
      <c r="F27" s="140">
        <f>SUM(F19:F26)</f>
        <v>1</v>
      </c>
      <c r="G27" s="141"/>
      <c r="H27" s="141"/>
    </row>
    <row r="28" spans="1:9" ht="15.05" customHeight="1" thickBot="1" x14ac:dyDescent="0.25"/>
    <row r="29" spans="1:9" ht="15.05" customHeight="1" thickBot="1" x14ac:dyDescent="0.25">
      <c r="B29" s="517" t="s">
        <v>158</v>
      </c>
      <c r="C29" s="509"/>
      <c r="D29" s="13"/>
    </row>
    <row r="30" spans="1:9" ht="15.05" customHeight="1" x14ac:dyDescent="0.2">
      <c r="A30" s="73" t="s">
        <v>0</v>
      </c>
      <c r="B30" s="100" t="s">
        <v>14</v>
      </c>
      <c r="C30" s="142" cm="1">
        <f t="array" ref="C30">SUM((H19:H26*D19:D26))/D27</f>
        <v>3261.8428046241752</v>
      </c>
      <c r="D30" s="86"/>
    </row>
    <row r="31" spans="1:9" ht="15.05" customHeight="1" x14ac:dyDescent="0.2">
      <c r="B31" s="100" t="s">
        <v>13</v>
      </c>
      <c r="C31" s="142">
        <f>B24+E24*((50%-G23)/F24)</f>
        <v>3303.9078652339767</v>
      </c>
      <c r="D31" s="86"/>
    </row>
    <row r="32" spans="1:9" ht="15.05" customHeight="1" x14ac:dyDescent="0.2">
      <c r="B32" s="100" t="s">
        <v>12</v>
      </c>
      <c r="C32" s="142">
        <f>B24+E24*(I24-I23)/((I24-I23)+(I24-I25))</f>
        <v>3318.2338219520916</v>
      </c>
      <c r="D32" s="86"/>
    </row>
    <row r="33" spans="1:4" ht="15.05" customHeight="1" x14ac:dyDescent="0.2">
      <c r="A33" s="143" t="s">
        <v>3</v>
      </c>
      <c r="B33" s="100" t="s">
        <v>141</v>
      </c>
      <c r="C33" s="142">
        <f>C26-B19</f>
        <v>4500</v>
      </c>
      <c r="D33" s="86"/>
    </row>
    <row r="34" spans="1:4" ht="15.05" customHeight="1" x14ac:dyDescent="0.2">
      <c r="B34" s="100" t="s">
        <v>34</v>
      </c>
      <c r="C34" s="142">
        <f>B23+E23*((25%-G22)/F23)</f>
        <v>2948.4853981498277</v>
      </c>
      <c r="D34" s="86"/>
    </row>
    <row r="35" spans="1:4" ht="15.05" customHeight="1" x14ac:dyDescent="0.2">
      <c r="B35" s="100" t="s">
        <v>159</v>
      </c>
      <c r="C35" s="142">
        <f>B25+E25*(75%-G24)/(F25)</f>
        <v>3688.4126918462748</v>
      </c>
      <c r="D35" s="86"/>
    </row>
    <row r="36" spans="1:4" ht="15.05" customHeight="1" x14ac:dyDescent="0.2">
      <c r="B36" s="100" t="s">
        <v>132</v>
      </c>
      <c r="C36" s="142">
        <f>C35-C34</f>
        <v>739.92729369644712</v>
      </c>
      <c r="D36" s="86"/>
    </row>
    <row r="37" spans="1:4" ht="15.05" customHeight="1" x14ac:dyDescent="0.2">
      <c r="B37" s="100" t="s">
        <v>133</v>
      </c>
      <c r="C37" s="142" cm="1">
        <f t="array" ref="C37">SQRT(SUM((D19:D26*(H19:H26-C30)^2/D27)))</f>
        <v>607.23087760139992</v>
      </c>
      <c r="D37" s="86"/>
    </row>
    <row r="38" spans="1:4" ht="15.05" customHeight="1" x14ac:dyDescent="0.2">
      <c r="A38" s="73" t="s">
        <v>1</v>
      </c>
      <c r="B38" s="100" t="s">
        <v>42</v>
      </c>
      <c r="C38" s="142">
        <f>3*(C30-C31)/C37</f>
        <v>-0.20782075893090868</v>
      </c>
      <c r="D38" s="73" t="s">
        <v>291</v>
      </c>
    </row>
    <row r="39" spans="1:4" ht="15.05" customHeight="1" x14ac:dyDescent="0.25">
      <c r="B39" s="100" t="s">
        <v>160</v>
      </c>
      <c r="C39" s="142">
        <f>((C35-C31)-(C31-C34))/((C35-C31)+(C31-C34))</f>
        <v>3.9304347570235695E-2</v>
      </c>
      <c r="D39" s="74"/>
    </row>
    <row r="40" spans="1:4" ht="15.05" customHeight="1" x14ac:dyDescent="0.2">
      <c r="B40" s="100" t="s">
        <v>44</v>
      </c>
      <c r="C40" s="142" cm="1">
        <f t="array" ref="C40">SUM((D19:D26*(H19:H26-C30)^3/D27))/C37^3</f>
        <v>-1.0111121628512505</v>
      </c>
    </row>
    <row r="41" spans="1:4" ht="15.05" customHeight="1" x14ac:dyDescent="0.2">
      <c r="A41" s="73" t="s">
        <v>2</v>
      </c>
      <c r="B41" s="100" t="s">
        <v>46</v>
      </c>
      <c r="C41" s="142" cm="1">
        <f t="array" ref="C41">SUM((D19:D26*(H19:H26-C30)^4/D27))/C37^4-3</f>
        <v>2.4979398798903842</v>
      </c>
      <c r="D41" s="73" t="s">
        <v>292</v>
      </c>
    </row>
    <row r="49" spans="4:5" ht="15.05" customHeight="1" x14ac:dyDescent="0.2">
      <c r="D49" s="73" t="s">
        <v>51</v>
      </c>
      <c r="E49" s="73" t="s">
        <v>53</v>
      </c>
    </row>
    <row r="50" spans="4:5" ht="15.05" customHeight="1" x14ac:dyDescent="0.2">
      <c r="E50" s="73" t="s">
        <v>48</v>
      </c>
    </row>
    <row r="51" spans="4:5" ht="15.05" customHeight="1" x14ac:dyDescent="0.2">
      <c r="E51" s="73" t="s">
        <v>50</v>
      </c>
    </row>
    <row r="52" spans="4:5" ht="15.05" customHeight="1" x14ac:dyDescent="0.2">
      <c r="E52" s="73" t="s">
        <v>49</v>
      </c>
    </row>
    <row r="53" spans="4:5" ht="15.05" customHeight="1" x14ac:dyDescent="0.2">
      <c r="E53" s="73" t="s">
        <v>49</v>
      </c>
    </row>
    <row r="54" spans="4:5" ht="15.05" customHeight="1" x14ac:dyDescent="0.2">
      <c r="E54" s="73" t="s">
        <v>49</v>
      </c>
    </row>
    <row r="55" spans="4:5" ht="15.05" customHeight="1" x14ac:dyDescent="0.2">
      <c r="E55" s="73" t="s">
        <v>50</v>
      </c>
    </row>
    <row r="56" spans="4:5" ht="15.05" customHeight="1" x14ac:dyDescent="0.2">
      <c r="E56" s="73" t="s">
        <v>50</v>
      </c>
    </row>
  </sheetData>
  <mergeCells count="7">
    <mergeCell ref="B29:C29"/>
    <mergeCell ref="B2:I2"/>
    <mergeCell ref="B4:C4"/>
    <mergeCell ref="B13:C13"/>
    <mergeCell ref="B15:I15"/>
    <mergeCell ref="B18:C18"/>
    <mergeCell ref="B27:C27"/>
  </mergeCells>
  <pageMargins left="0.75" right="0.75" top="1" bottom="1" header="0.5" footer="0.5"/>
  <pageSetup paperSize="9" scale="72" orientation="portrait" r:id="rId1"/>
  <headerFooter alignWithMargins="0"/>
  <drawing r:id="rId2"/>
  <legacyDrawing r:id="rId3"/>
  <oleObjects>
    <mc:AlternateContent xmlns:mc="http://schemas.openxmlformats.org/markup-compatibility/2006">
      <mc:Choice Requires="x14">
        <oleObject progId="Equation.3" shapeId="12289" r:id="rId4">
          <objectPr defaultSize="0" autoPict="0" r:id="rId5">
            <anchor moveWithCells="1" sizeWithCells="1">
              <from>
                <xdr:col>4</xdr:col>
                <xdr:colOff>0</xdr:colOff>
                <xdr:row>48</xdr:row>
                <xdr:rowOff>0</xdr:rowOff>
              </from>
              <to>
                <xdr:col>4</xdr:col>
                <xdr:colOff>91440</xdr:colOff>
                <xdr:row>48</xdr:row>
                <xdr:rowOff>0</xdr:rowOff>
              </to>
            </anchor>
          </objectPr>
        </oleObject>
      </mc:Choice>
      <mc:Fallback>
        <oleObject progId="Equation.3" shapeId="12289" r:id="rId4"/>
      </mc:Fallback>
    </mc:AlternateContent>
    <mc:AlternateContent xmlns:mc="http://schemas.openxmlformats.org/markup-compatibility/2006">
      <mc:Choice Requires="x14">
        <oleObject progId="Equation.3" shapeId="12290" r:id="rId6">
          <objectPr defaultSize="0" autoPict="0" r:id="rId5">
            <anchor moveWithCells="1" sizeWithCells="1">
              <from>
                <xdr:col>4</xdr:col>
                <xdr:colOff>0</xdr:colOff>
                <xdr:row>48</xdr:row>
                <xdr:rowOff>0</xdr:rowOff>
              </from>
              <to>
                <xdr:col>4</xdr:col>
                <xdr:colOff>91440</xdr:colOff>
                <xdr:row>48</xdr:row>
                <xdr:rowOff>16625</xdr:rowOff>
              </to>
            </anchor>
          </objectPr>
        </oleObject>
      </mc:Choice>
      <mc:Fallback>
        <oleObject progId="Equation.3" shapeId="12290" r:id="rId6"/>
      </mc:Fallback>
    </mc:AlternateContent>
    <mc:AlternateContent xmlns:mc="http://schemas.openxmlformats.org/markup-compatibility/2006">
      <mc:Choice Requires="x14">
        <oleObject progId="Equation.3" shapeId="12291" r:id="rId7">
          <objectPr defaultSize="0" autoPict="0" r:id="rId5">
            <anchor moveWithCells="1" sizeWithCells="1">
              <from>
                <xdr:col>4</xdr:col>
                <xdr:colOff>0</xdr:colOff>
                <xdr:row>36</xdr:row>
                <xdr:rowOff>0</xdr:rowOff>
              </from>
              <to>
                <xdr:col>4</xdr:col>
                <xdr:colOff>91440</xdr:colOff>
                <xdr:row>36</xdr:row>
                <xdr:rowOff>0</xdr:rowOff>
              </to>
            </anchor>
          </objectPr>
        </oleObject>
      </mc:Choice>
      <mc:Fallback>
        <oleObject progId="Equation.3" shapeId="12291" r:id="rId7"/>
      </mc:Fallback>
    </mc:AlternateContent>
    <mc:AlternateContent xmlns:mc="http://schemas.openxmlformats.org/markup-compatibility/2006">
      <mc:Choice Requires="x14">
        <oleObject progId="Equation.3" shapeId="12292" r:id="rId8">
          <objectPr defaultSize="0" autoPict="0" r:id="rId9">
            <anchor moveWithCells="1" sizeWithCells="1">
              <from>
                <xdr:col>9</xdr:col>
                <xdr:colOff>0</xdr:colOff>
                <xdr:row>36</xdr:row>
                <xdr:rowOff>0</xdr:rowOff>
              </from>
              <to>
                <xdr:col>9</xdr:col>
                <xdr:colOff>0</xdr:colOff>
                <xdr:row>36</xdr:row>
                <xdr:rowOff>0</xdr:rowOff>
              </to>
            </anchor>
          </objectPr>
        </oleObject>
      </mc:Choice>
      <mc:Fallback>
        <oleObject progId="Equation.3" shapeId="12292" r:id="rId8"/>
      </mc:Fallback>
    </mc:AlternateContent>
    <mc:AlternateContent xmlns:mc="http://schemas.openxmlformats.org/markup-compatibility/2006">
      <mc:Choice Requires="x14">
        <oleObject progId="Equation.3" shapeId="12293" r:id="rId10">
          <objectPr defaultSize="0" autoPict="0" r:id="rId11">
            <anchor moveWithCells="1" sizeWithCells="1">
              <from>
                <xdr:col>9</xdr:col>
                <xdr:colOff>0</xdr:colOff>
                <xdr:row>36</xdr:row>
                <xdr:rowOff>0</xdr:rowOff>
              </from>
              <to>
                <xdr:col>9</xdr:col>
                <xdr:colOff>0</xdr:colOff>
                <xdr:row>36</xdr:row>
                <xdr:rowOff>0</xdr:rowOff>
              </to>
            </anchor>
          </objectPr>
        </oleObject>
      </mc:Choice>
      <mc:Fallback>
        <oleObject progId="Equation.3" shapeId="12293" r:id="rId10"/>
      </mc:Fallback>
    </mc:AlternateContent>
    <mc:AlternateContent xmlns:mc="http://schemas.openxmlformats.org/markup-compatibility/2006">
      <mc:Choice Requires="x14">
        <oleObject progId="Equation.3" shapeId="12294" r:id="rId12">
          <objectPr defaultSize="0" autoPict="0" r:id="rId13">
            <anchor moveWithCells="1" sizeWithCells="1">
              <from>
                <xdr:col>9</xdr:col>
                <xdr:colOff>0</xdr:colOff>
                <xdr:row>36</xdr:row>
                <xdr:rowOff>0</xdr:rowOff>
              </from>
              <to>
                <xdr:col>9</xdr:col>
                <xdr:colOff>0</xdr:colOff>
                <xdr:row>36</xdr:row>
                <xdr:rowOff>0</xdr:rowOff>
              </to>
            </anchor>
          </objectPr>
        </oleObject>
      </mc:Choice>
      <mc:Fallback>
        <oleObject progId="Equation.3" shapeId="12294" r:id="rId12"/>
      </mc:Fallback>
    </mc:AlternateContent>
    <mc:AlternateContent xmlns:mc="http://schemas.openxmlformats.org/markup-compatibility/2006">
      <mc:Choice Requires="x14">
        <oleObject progId="Equation.3" shapeId="12295" r:id="rId14">
          <objectPr defaultSize="0" autoPict="0" r:id="rId15">
            <anchor moveWithCells="1" sizeWithCells="1">
              <from>
                <xdr:col>9</xdr:col>
                <xdr:colOff>0</xdr:colOff>
                <xdr:row>36</xdr:row>
                <xdr:rowOff>0</xdr:rowOff>
              </from>
              <to>
                <xdr:col>9</xdr:col>
                <xdr:colOff>0</xdr:colOff>
                <xdr:row>36</xdr:row>
                <xdr:rowOff>0</xdr:rowOff>
              </to>
            </anchor>
          </objectPr>
        </oleObject>
      </mc:Choice>
      <mc:Fallback>
        <oleObject progId="Equation.3" shapeId="12295" r:id="rId14"/>
      </mc:Fallback>
    </mc:AlternateContent>
    <mc:AlternateContent xmlns:mc="http://schemas.openxmlformats.org/markup-compatibility/2006">
      <mc:Choice Requires="x14">
        <oleObject progId="Equation.3" shapeId="12296" r:id="rId16">
          <objectPr defaultSize="0" autoPict="0" r:id="rId17">
            <anchor moveWithCells="1" sizeWithCells="1">
              <from>
                <xdr:col>9</xdr:col>
                <xdr:colOff>0</xdr:colOff>
                <xdr:row>36</xdr:row>
                <xdr:rowOff>0</xdr:rowOff>
              </from>
              <to>
                <xdr:col>9</xdr:col>
                <xdr:colOff>0</xdr:colOff>
                <xdr:row>36</xdr:row>
                <xdr:rowOff>0</xdr:rowOff>
              </to>
            </anchor>
          </objectPr>
        </oleObject>
      </mc:Choice>
      <mc:Fallback>
        <oleObject progId="Equation.3" shapeId="12296" r:id="rId16"/>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6BEDA-9A13-4F3B-A2B5-FD07F4CB9B96}">
  <sheetPr>
    <tabColor theme="1" tint="0.34998626667073579"/>
  </sheetPr>
  <dimension ref="A1:T99"/>
  <sheetViews>
    <sheetView topLeftCell="A19" zoomScale="142" zoomScaleNormal="100" workbookViewId="0">
      <selection activeCell="C36" sqref="C36"/>
    </sheetView>
  </sheetViews>
  <sheetFormatPr defaultColWidth="8.88671875" defaultRowHeight="13.75" customHeight="1" x14ac:dyDescent="0.2"/>
  <cols>
    <col min="1" max="1" width="2.5546875" style="144" customWidth="1"/>
    <col min="2" max="13" width="11" style="144" customWidth="1"/>
    <col min="14" max="14" width="8.88671875" style="144"/>
    <col min="15" max="15" width="14.44140625" style="144" customWidth="1"/>
    <col min="16" max="16384" width="8.88671875" style="144"/>
  </cols>
  <sheetData>
    <row r="1" spans="2:20" ht="13.75" customHeight="1" thickBot="1" x14ac:dyDescent="0.25"/>
    <row r="2" spans="2:20" thickBot="1" x14ac:dyDescent="0.3">
      <c r="B2" s="493" t="s">
        <v>162</v>
      </c>
      <c r="C2" s="494"/>
      <c r="D2" s="494"/>
      <c r="E2" s="494"/>
      <c r="F2" s="494"/>
      <c r="G2" s="494"/>
      <c r="H2" s="494"/>
      <c r="I2" s="494"/>
      <c r="J2" s="495"/>
      <c r="K2" s="145"/>
      <c r="L2" s="145"/>
      <c r="M2" s="145"/>
      <c r="N2" s="145"/>
      <c r="O2" s="145"/>
      <c r="P2" s="145"/>
      <c r="Q2" s="145"/>
      <c r="R2" s="145"/>
      <c r="S2" s="145"/>
      <c r="T2" s="145"/>
    </row>
    <row r="3" spans="2:20" ht="13.75" customHeight="1" thickBot="1" x14ac:dyDescent="0.25"/>
    <row r="4" spans="2:20" ht="27" customHeight="1" thickBot="1" x14ac:dyDescent="0.25">
      <c r="B4" s="520" t="s">
        <v>163</v>
      </c>
      <c r="C4" s="521"/>
      <c r="D4" s="146" t="s">
        <v>161</v>
      </c>
    </row>
    <row r="5" spans="2:20" ht="13.75" customHeight="1" x14ac:dyDescent="0.2">
      <c r="B5" s="147">
        <v>0.5</v>
      </c>
      <c r="C5" s="147">
        <v>2</v>
      </c>
      <c r="D5" s="148">
        <v>40</v>
      </c>
    </row>
    <row r="6" spans="2:20" ht="13.75" customHeight="1" x14ac:dyDescent="0.2">
      <c r="B6" s="149">
        <v>2</v>
      </c>
      <c r="C6" s="149">
        <v>3.5</v>
      </c>
      <c r="D6" s="150">
        <v>50</v>
      </c>
    </row>
    <row r="7" spans="2:20" ht="13.75" customHeight="1" x14ac:dyDescent="0.2">
      <c r="B7" s="149">
        <v>3.5</v>
      </c>
      <c r="C7" s="149">
        <v>5</v>
      </c>
      <c r="D7" s="150">
        <v>38</v>
      </c>
    </row>
    <row r="8" spans="2:20" ht="13.75" customHeight="1" x14ac:dyDescent="0.2">
      <c r="B8" s="149">
        <v>5</v>
      </c>
      <c r="C8" s="149">
        <v>6.5</v>
      </c>
      <c r="D8" s="150">
        <v>24</v>
      </c>
    </row>
    <row r="9" spans="2:20" ht="13.75" customHeight="1" x14ac:dyDescent="0.2">
      <c r="B9" s="149">
        <v>6.5</v>
      </c>
      <c r="C9" s="149">
        <v>8</v>
      </c>
      <c r="D9" s="150">
        <v>20</v>
      </c>
    </row>
    <row r="10" spans="2:20" ht="13.75" customHeight="1" x14ac:dyDescent="0.2">
      <c r="B10" s="149">
        <v>8</v>
      </c>
      <c r="C10" s="149">
        <v>9.5</v>
      </c>
      <c r="D10" s="150">
        <v>14</v>
      </c>
    </row>
    <row r="11" spans="2:20" ht="13.75" customHeight="1" x14ac:dyDescent="0.2">
      <c r="B11" s="149">
        <v>9.5</v>
      </c>
      <c r="C11" s="149">
        <v>11</v>
      </c>
      <c r="D11" s="150">
        <v>10</v>
      </c>
    </row>
    <row r="12" spans="2:20" ht="13.75" customHeight="1" thickBot="1" x14ac:dyDescent="0.25">
      <c r="B12" s="151">
        <v>11</v>
      </c>
      <c r="C12" s="151">
        <v>12.5</v>
      </c>
      <c r="D12" s="152">
        <v>4</v>
      </c>
    </row>
    <row r="13" spans="2:20" ht="13.75" customHeight="1" thickBot="1" x14ac:dyDescent="0.25">
      <c r="B13" s="522" t="s">
        <v>28</v>
      </c>
      <c r="C13" s="523"/>
      <c r="D13" s="153">
        <f>SUM(D5:D12)</f>
        <v>200</v>
      </c>
    </row>
    <row r="14" spans="2:20" ht="13.75" customHeight="1" thickBot="1" x14ac:dyDescent="0.25"/>
    <row r="15" spans="2:20" ht="81" customHeight="1" thickBot="1" x14ac:dyDescent="0.3">
      <c r="B15" s="524" t="s">
        <v>166</v>
      </c>
      <c r="C15" s="494"/>
      <c r="D15" s="494"/>
      <c r="E15" s="494"/>
      <c r="F15" s="494"/>
      <c r="G15" s="494"/>
      <c r="H15" s="494"/>
      <c r="I15" s="494"/>
      <c r="J15" s="495"/>
      <c r="K15" s="145"/>
      <c r="L15" s="145"/>
      <c r="M15" s="145"/>
      <c r="N15" s="145"/>
      <c r="O15" s="145"/>
      <c r="P15" s="145"/>
      <c r="Q15" s="145"/>
      <c r="R15" s="145"/>
      <c r="S15" s="145"/>
      <c r="T15" s="145"/>
    </row>
    <row r="16" spans="2:20" s="155" customFormat="1" ht="13.75" customHeight="1" thickBot="1" x14ac:dyDescent="0.35">
      <c r="B16" s="154"/>
      <c r="C16" s="154"/>
      <c r="D16" s="154"/>
      <c r="E16" s="154"/>
      <c r="F16" s="154"/>
      <c r="G16" s="154"/>
      <c r="H16" s="154"/>
      <c r="I16" s="154"/>
      <c r="J16" s="154"/>
    </row>
    <row r="17" spans="1:19" ht="13.75" customHeight="1" thickBot="1" x14ac:dyDescent="0.25"/>
    <row r="18" spans="1:19" ht="14.25" customHeight="1" thickBot="1" x14ac:dyDescent="0.3">
      <c r="A18" s="144" t="s">
        <v>0</v>
      </c>
      <c r="B18" s="525" t="s">
        <v>163</v>
      </c>
      <c r="C18" s="526"/>
      <c r="D18" s="157" t="s">
        <v>56</v>
      </c>
      <c r="E18" s="158" t="s">
        <v>57</v>
      </c>
      <c r="F18" s="158" t="s">
        <v>58</v>
      </c>
      <c r="G18" s="158" t="s">
        <v>59</v>
      </c>
      <c r="H18" s="158" t="s">
        <v>60</v>
      </c>
      <c r="I18" s="158" t="s">
        <v>61</v>
      </c>
      <c r="J18" s="158"/>
      <c r="K18" s="158"/>
      <c r="L18" s="158"/>
      <c r="M18" s="159"/>
      <c r="R18" s="160" t="s">
        <v>53</v>
      </c>
      <c r="S18" s="160" t="s">
        <v>62</v>
      </c>
    </row>
    <row r="19" spans="1:19" ht="13.75" customHeight="1" x14ac:dyDescent="0.25">
      <c r="B19" s="161">
        <v>0.5</v>
      </c>
      <c r="C19" s="161">
        <v>2</v>
      </c>
      <c r="D19" s="162">
        <v>40</v>
      </c>
      <c r="E19" s="163">
        <f t="shared" ref="E19:E26" si="0">C19-B19</f>
        <v>1.5</v>
      </c>
      <c r="F19" s="164">
        <f>D19</f>
        <v>40</v>
      </c>
      <c r="G19" s="165">
        <f t="shared" ref="G19:G26" si="1">D19/D$27</f>
        <v>0.2</v>
      </c>
      <c r="H19" s="165">
        <f>G19</f>
        <v>0.2</v>
      </c>
      <c r="I19" s="166">
        <f t="shared" ref="I19:I26" si="2">(B19+C19)/2</f>
        <v>1.25</v>
      </c>
      <c r="J19" s="163">
        <f t="shared" ref="J19:J26" si="3">D19*I19</f>
        <v>50</v>
      </c>
      <c r="K19" s="163">
        <f>J19</f>
        <v>50</v>
      </c>
      <c r="L19" s="165">
        <f t="shared" ref="L19:L26" si="4">J19/J$27</f>
        <v>5.5309734513274339E-2</v>
      </c>
      <c r="M19" s="165">
        <f>L19</f>
        <v>5.5309734513274339E-2</v>
      </c>
      <c r="R19" s="160" t="s">
        <v>51</v>
      </c>
    </row>
    <row r="20" spans="1:19" ht="13.75" customHeight="1" x14ac:dyDescent="0.25">
      <c r="B20" s="167">
        <v>2</v>
      </c>
      <c r="C20" s="167">
        <v>3.5</v>
      </c>
      <c r="D20" s="168">
        <v>50</v>
      </c>
      <c r="E20" s="163">
        <f t="shared" si="0"/>
        <v>1.5</v>
      </c>
      <c r="F20" s="169">
        <f t="shared" ref="F20:F26" si="5">F19+D20</f>
        <v>90</v>
      </c>
      <c r="G20" s="170">
        <f t="shared" si="1"/>
        <v>0.25</v>
      </c>
      <c r="H20" s="170">
        <f t="shared" ref="H20:H26" si="6">H19+G20</f>
        <v>0.45</v>
      </c>
      <c r="I20" s="171">
        <f t="shared" si="2"/>
        <v>2.75</v>
      </c>
      <c r="J20" s="172">
        <f t="shared" si="3"/>
        <v>137.5</v>
      </c>
      <c r="K20" s="172">
        <f t="shared" ref="K20:K26" si="7">K19+J20</f>
        <v>187.5</v>
      </c>
      <c r="L20" s="170">
        <f t="shared" si="4"/>
        <v>0.15210176991150443</v>
      </c>
      <c r="M20" s="170">
        <f t="shared" ref="M20:M26" si="8">M19+L20</f>
        <v>0.20741150442477876</v>
      </c>
      <c r="R20" s="160" t="s">
        <v>49</v>
      </c>
    </row>
    <row r="21" spans="1:19" ht="13.75" customHeight="1" x14ac:dyDescent="0.25">
      <c r="B21" s="167">
        <v>3.5</v>
      </c>
      <c r="C21" s="167">
        <v>5</v>
      </c>
      <c r="D21" s="168">
        <v>38</v>
      </c>
      <c r="E21" s="163">
        <f t="shared" si="0"/>
        <v>1.5</v>
      </c>
      <c r="F21" s="169">
        <f t="shared" si="5"/>
        <v>128</v>
      </c>
      <c r="G21" s="170">
        <f t="shared" si="1"/>
        <v>0.19</v>
      </c>
      <c r="H21" s="170">
        <f t="shared" si="6"/>
        <v>0.64</v>
      </c>
      <c r="I21" s="171">
        <f t="shared" si="2"/>
        <v>4.25</v>
      </c>
      <c r="J21" s="172">
        <f t="shared" si="3"/>
        <v>161.5</v>
      </c>
      <c r="K21" s="172">
        <f t="shared" si="7"/>
        <v>349</v>
      </c>
      <c r="L21" s="170">
        <f t="shared" si="4"/>
        <v>0.17865044247787609</v>
      </c>
      <c r="M21" s="170">
        <f t="shared" si="8"/>
        <v>0.38606194690265483</v>
      </c>
      <c r="R21" s="160" t="s">
        <v>53</v>
      </c>
    </row>
    <row r="22" spans="1:19" ht="13.75" customHeight="1" x14ac:dyDescent="0.25">
      <c r="B22" s="167">
        <v>5</v>
      </c>
      <c r="C22" s="167">
        <v>6.5</v>
      </c>
      <c r="D22" s="168">
        <v>24</v>
      </c>
      <c r="E22" s="163">
        <f t="shared" si="0"/>
        <v>1.5</v>
      </c>
      <c r="F22" s="169">
        <f t="shared" si="5"/>
        <v>152</v>
      </c>
      <c r="G22" s="170">
        <f t="shared" si="1"/>
        <v>0.12</v>
      </c>
      <c r="H22" s="170">
        <f t="shared" si="6"/>
        <v>0.76</v>
      </c>
      <c r="I22" s="171">
        <f t="shared" si="2"/>
        <v>5.75</v>
      </c>
      <c r="J22" s="172">
        <f t="shared" si="3"/>
        <v>138</v>
      </c>
      <c r="K22" s="172">
        <f t="shared" si="7"/>
        <v>487</v>
      </c>
      <c r="L22" s="170">
        <f t="shared" si="4"/>
        <v>0.15265486725663716</v>
      </c>
      <c r="M22" s="170">
        <f t="shared" si="8"/>
        <v>0.53871681415929196</v>
      </c>
      <c r="R22" s="160" t="s">
        <v>48</v>
      </c>
    </row>
    <row r="23" spans="1:19" ht="13.75" customHeight="1" x14ac:dyDescent="0.25">
      <c r="B23" s="167">
        <v>6.5</v>
      </c>
      <c r="C23" s="167">
        <v>8</v>
      </c>
      <c r="D23" s="168">
        <v>20</v>
      </c>
      <c r="E23" s="163">
        <f t="shared" si="0"/>
        <v>1.5</v>
      </c>
      <c r="F23" s="169">
        <f t="shared" si="5"/>
        <v>172</v>
      </c>
      <c r="G23" s="170">
        <f t="shared" si="1"/>
        <v>0.1</v>
      </c>
      <c r="H23" s="170">
        <f t="shared" si="6"/>
        <v>0.86</v>
      </c>
      <c r="I23" s="171">
        <f t="shared" si="2"/>
        <v>7.25</v>
      </c>
      <c r="J23" s="172">
        <f t="shared" si="3"/>
        <v>145</v>
      </c>
      <c r="K23" s="172">
        <f t="shared" si="7"/>
        <v>632</v>
      </c>
      <c r="L23" s="170">
        <f t="shared" si="4"/>
        <v>0.16039823008849557</v>
      </c>
      <c r="M23" s="170">
        <f t="shared" si="8"/>
        <v>0.69911504424778759</v>
      </c>
      <c r="R23" s="160" t="s">
        <v>50</v>
      </c>
    </row>
    <row r="24" spans="1:19" ht="13.75" customHeight="1" x14ac:dyDescent="0.2">
      <c r="B24" s="167">
        <v>8</v>
      </c>
      <c r="C24" s="167">
        <v>9.5</v>
      </c>
      <c r="D24" s="168">
        <v>14</v>
      </c>
      <c r="E24" s="163">
        <f t="shared" si="0"/>
        <v>1.5</v>
      </c>
      <c r="F24" s="169">
        <f t="shared" si="5"/>
        <v>186</v>
      </c>
      <c r="G24" s="170">
        <f t="shared" si="1"/>
        <v>7.0000000000000007E-2</v>
      </c>
      <c r="H24" s="170">
        <f t="shared" si="6"/>
        <v>0.92999999999999994</v>
      </c>
      <c r="I24" s="171">
        <f t="shared" si="2"/>
        <v>8.75</v>
      </c>
      <c r="J24" s="172">
        <f t="shared" si="3"/>
        <v>122.5</v>
      </c>
      <c r="K24" s="172">
        <f t="shared" si="7"/>
        <v>754.5</v>
      </c>
      <c r="L24" s="170">
        <f t="shared" si="4"/>
        <v>0.13550884955752213</v>
      </c>
      <c r="M24" s="170">
        <f t="shared" si="8"/>
        <v>0.83462389380530966</v>
      </c>
    </row>
    <row r="25" spans="1:19" ht="13.75" customHeight="1" x14ac:dyDescent="0.2">
      <c r="B25" s="167">
        <v>9.5</v>
      </c>
      <c r="C25" s="167">
        <v>11</v>
      </c>
      <c r="D25" s="168">
        <v>10</v>
      </c>
      <c r="E25" s="163">
        <f t="shared" si="0"/>
        <v>1.5</v>
      </c>
      <c r="F25" s="169">
        <f t="shared" si="5"/>
        <v>196</v>
      </c>
      <c r="G25" s="170">
        <f t="shared" si="1"/>
        <v>0.05</v>
      </c>
      <c r="H25" s="170">
        <f t="shared" si="6"/>
        <v>0.98</v>
      </c>
      <c r="I25" s="171">
        <f t="shared" si="2"/>
        <v>10.25</v>
      </c>
      <c r="J25" s="172">
        <f t="shared" si="3"/>
        <v>102.5</v>
      </c>
      <c r="K25" s="172">
        <f t="shared" si="7"/>
        <v>857</v>
      </c>
      <c r="L25" s="170">
        <f t="shared" si="4"/>
        <v>0.11338495575221239</v>
      </c>
      <c r="M25" s="170">
        <f t="shared" si="8"/>
        <v>0.94800884955752207</v>
      </c>
    </row>
    <row r="26" spans="1:19" ht="13.75" customHeight="1" thickBot="1" x14ac:dyDescent="0.25">
      <c r="B26" s="173">
        <v>11</v>
      </c>
      <c r="C26" s="173">
        <v>12.5</v>
      </c>
      <c r="D26" s="174">
        <v>4</v>
      </c>
      <c r="E26" s="163">
        <f t="shared" si="0"/>
        <v>1.5</v>
      </c>
      <c r="F26" s="175">
        <f t="shared" si="5"/>
        <v>200</v>
      </c>
      <c r="G26" s="176">
        <f t="shared" si="1"/>
        <v>0.02</v>
      </c>
      <c r="H26" s="176">
        <f t="shared" si="6"/>
        <v>1</v>
      </c>
      <c r="I26" s="177">
        <f t="shared" si="2"/>
        <v>11.75</v>
      </c>
      <c r="J26" s="178">
        <f t="shared" si="3"/>
        <v>47</v>
      </c>
      <c r="K26" s="178">
        <f t="shared" si="7"/>
        <v>904</v>
      </c>
      <c r="L26" s="176">
        <f t="shared" si="4"/>
        <v>5.1991150442477874E-2</v>
      </c>
      <c r="M26" s="176">
        <f t="shared" si="8"/>
        <v>1</v>
      </c>
    </row>
    <row r="27" spans="1:19" ht="13.75" customHeight="1" thickBot="1" x14ac:dyDescent="0.3">
      <c r="B27" s="522" t="s">
        <v>28</v>
      </c>
      <c r="C27" s="523"/>
      <c r="D27" s="179">
        <f>SUM(D19:D26)</f>
        <v>200</v>
      </c>
      <c r="E27" s="180"/>
      <c r="F27" s="181" t="s">
        <v>22</v>
      </c>
      <c r="G27" s="182">
        <f>SUM(G19:G26)</f>
        <v>1</v>
      </c>
      <c r="H27" s="181" t="s">
        <v>22</v>
      </c>
      <c r="I27" s="181" t="s">
        <v>22</v>
      </c>
      <c r="J27" s="183">
        <f>SUM(J19:J26)</f>
        <v>904</v>
      </c>
      <c r="K27" s="184" t="s">
        <v>22</v>
      </c>
      <c r="L27" s="182">
        <f>SUM(L19:L26)</f>
        <v>1</v>
      </c>
      <c r="M27" s="181" t="s">
        <v>22</v>
      </c>
    </row>
    <row r="28" spans="1:19" ht="13.75" customHeight="1" thickBot="1" x14ac:dyDescent="0.3">
      <c r="B28" s="185"/>
      <c r="C28" s="185"/>
      <c r="D28" s="185"/>
      <c r="E28" s="185"/>
      <c r="F28" s="186"/>
      <c r="G28" s="187"/>
      <c r="H28" s="186"/>
      <c r="I28" s="186"/>
      <c r="J28" s="188"/>
      <c r="K28" s="189"/>
      <c r="L28" s="187"/>
      <c r="M28" s="186"/>
    </row>
    <row r="29" spans="1:19" ht="13.75" customHeight="1" x14ac:dyDescent="0.25">
      <c r="B29" s="518" t="s">
        <v>152</v>
      </c>
      <c r="C29" s="519"/>
      <c r="D29" s="185"/>
      <c r="E29" s="186"/>
      <c r="F29" s="186"/>
      <c r="G29" s="186"/>
      <c r="H29" s="186"/>
      <c r="I29" s="188"/>
      <c r="J29" s="189"/>
      <c r="K29" s="187"/>
      <c r="L29" s="186"/>
    </row>
    <row r="30" spans="1:19" ht="13.75" customHeight="1" thickBot="1" x14ac:dyDescent="0.3">
      <c r="B30" s="190"/>
      <c r="C30" s="191"/>
      <c r="D30" s="185"/>
      <c r="E30" s="186"/>
      <c r="F30" s="186"/>
      <c r="G30" s="186"/>
      <c r="H30" s="186"/>
      <c r="I30" s="188"/>
      <c r="J30" s="189"/>
      <c r="K30" s="187"/>
      <c r="L30" s="186"/>
    </row>
    <row r="31" spans="1:19" ht="14.25" customHeight="1" x14ac:dyDescent="0.25">
      <c r="A31" s="144" t="s">
        <v>1</v>
      </c>
      <c r="B31" s="192"/>
      <c r="C31" s="193">
        <f>B20+E20*(25%-H19)/(G20)</f>
        <v>2.2999999999999998</v>
      </c>
      <c r="D31" s="194"/>
      <c r="E31" s="186"/>
      <c r="F31" s="186"/>
      <c r="G31" s="186"/>
      <c r="H31" s="186"/>
      <c r="I31" s="188"/>
      <c r="J31" s="189"/>
      <c r="K31" s="187"/>
      <c r="L31" s="186"/>
    </row>
    <row r="32" spans="1:19" ht="14.25" customHeight="1" x14ac:dyDescent="0.25">
      <c r="B32" s="195"/>
      <c r="C32" s="196">
        <f>B21+E21*(50%-H20)/(G21)</f>
        <v>3.8947368421052628</v>
      </c>
      <c r="D32" s="194"/>
      <c r="E32" s="186"/>
      <c r="F32" s="186"/>
      <c r="G32" s="186"/>
      <c r="H32" s="186"/>
      <c r="I32" s="188"/>
      <c r="J32" s="189"/>
      <c r="K32" s="187"/>
      <c r="L32" s="186"/>
    </row>
    <row r="33" spans="1:13" ht="14.25" customHeight="1" x14ac:dyDescent="0.2">
      <c r="B33" s="195"/>
      <c r="C33" s="196">
        <f>B22+E22*(75%-H21)/(G22)</f>
        <v>6.375</v>
      </c>
      <c r="D33" s="197"/>
      <c r="G33" s="186"/>
      <c r="H33" s="186"/>
      <c r="I33" s="188"/>
      <c r="J33" s="189"/>
      <c r="K33" s="187"/>
      <c r="L33" s="186"/>
    </row>
    <row r="34" spans="1:13" ht="14.25" customHeight="1" x14ac:dyDescent="0.2">
      <c r="A34" s="144" t="s">
        <v>2</v>
      </c>
      <c r="B34" s="195"/>
      <c r="C34" s="196">
        <f>B23+E23*(80%-H22)/(G23)</f>
        <v>7.1000000000000005</v>
      </c>
      <c r="D34" s="197"/>
      <c r="G34" s="186"/>
      <c r="H34" s="186"/>
      <c r="I34" s="188"/>
      <c r="J34" s="189"/>
      <c r="K34" s="187"/>
      <c r="L34" s="186"/>
    </row>
    <row r="35" spans="1:13" ht="13.75" customHeight="1" x14ac:dyDescent="0.2">
      <c r="A35" s="144" t="s">
        <v>63</v>
      </c>
      <c r="B35" s="195"/>
      <c r="C35" s="196">
        <f>B20+E20*(D20-D19)/((D20-D19)+(D20-D21))</f>
        <v>2.6818181818181817</v>
      </c>
      <c r="D35" s="196"/>
      <c r="G35" s="186"/>
      <c r="H35" s="186"/>
      <c r="I35" s="188"/>
      <c r="J35" s="189"/>
      <c r="K35" s="187"/>
      <c r="L35" s="186"/>
    </row>
    <row r="36" spans="1:13" ht="14.25" customHeight="1" x14ac:dyDescent="0.2">
      <c r="A36" s="198" t="s">
        <v>3</v>
      </c>
      <c r="B36" s="199"/>
      <c r="C36" s="196" cm="1">
        <f t="array" ref="C36">SUM(I19:I26*D19:D26)/D27</f>
        <v>4.5199999999999996</v>
      </c>
      <c r="D36" s="196"/>
      <c r="G36" s="186"/>
      <c r="H36" s="186"/>
      <c r="I36" s="188"/>
      <c r="J36" s="189"/>
      <c r="K36" s="187"/>
      <c r="L36" s="186"/>
    </row>
    <row r="37" spans="1:13" ht="13.75" customHeight="1" thickBot="1" x14ac:dyDescent="0.3">
      <c r="B37" s="185"/>
      <c r="C37" s="185"/>
      <c r="D37" s="185"/>
      <c r="H37" s="186"/>
      <c r="I37" s="186"/>
      <c r="J37" s="188"/>
      <c r="K37" s="189"/>
      <c r="L37" s="187"/>
      <c r="M37" s="186"/>
    </row>
    <row r="38" spans="1:13" ht="14.25" customHeight="1" thickBot="1" x14ac:dyDescent="0.25">
      <c r="A38" s="144" t="s">
        <v>64</v>
      </c>
      <c r="B38" s="156" t="s">
        <v>164</v>
      </c>
      <c r="C38" s="157" t="s">
        <v>165</v>
      </c>
      <c r="D38" s="159" t="s">
        <v>277</v>
      </c>
      <c r="H38" s="186"/>
      <c r="I38" s="186"/>
      <c r="J38" s="188"/>
      <c r="K38" s="189"/>
      <c r="L38" s="187"/>
      <c r="M38" s="186"/>
    </row>
    <row r="39" spans="1:13" ht="13.75" customHeight="1" x14ac:dyDescent="0.2">
      <c r="B39" s="200" t="s">
        <v>65</v>
      </c>
      <c r="C39" s="201">
        <v>0</v>
      </c>
      <c r="D39" s="165"/>
      <c r="H39" s="186"/>
      <c r="I39" s="186"/>
      <c r="J39" s="188"/>
      <c r="K39" s="189"/>
      <c r="L39" s="187"/>
      <c r="M39" s="186"/>
    </row>
    <row r="40" spans="1:13" ht="13.75" customHeight="1" x14ac:dyDescent="0.2">
      <c r="B40" s="203" t="s">
        <v>66</v>
      </c>
      <c r="C40" s="204">
        <v>40</v>
      </c>
      <c r="D40" s="170"/>
      <c r="H40" s="186"/>
      <c r="I40" s="186"/>
      <c r="J40" s="188"/>
      <c r="K40" s="189"/>
      <c r="L40" s="187"/>
      <c r="M40" s="186"/>
    </row>
    <row r="41" spans="1:13" ht="13.75" customHeight="1" x14ac:dyDescent="0.2">
      <c r="B41" s="203" t="s">
        <v>67</v>
      </c>
      <c r="C41" s="204">
        <v>50</v>
      </c>
      <c r="D41" s="170"/>
      <c r="H41" s="186"/>
      <c r="I41" s="186"/>
      <c r="J41" s="188"/>
      <c r="K41" s="189"/>
      <c r="L41" s="187"/>
      <c r="M41" s="186"/>
    </row>
    <row r="42" spans="1:13" ht="13.75" customHeight="1" x14ac:dyDescent="0.2">
      <c r="B42" s="203" t="s">
        <v>68</v>
      </c>
      <c r="C42" s="204">
        <v>38</v>
      </c>
      <c r="D42" s="170"/>
      <c r="H42" s="186"/>
      <c r="I42" s="186"/>
      <c r="J42" s="188"/>
      <c r="K42" s="189"/>
      <c r="L42" s="187"/>
      <c r="M42" s="186"/>
    </row>
    <row r="43" spans="1:13" ht="13.75" customHeight="1" x14ac:dyDescent="0.2">
      <c r="B43" s="203" t="s">
        <v>69</v>
      </c>
      <c r="C43" s="204">
        <v>24</v>
      </c>
      <c r="D43" s="170"/>
    </row>
    <row r="44" spans="1:13" ht="13.75" customHeight="1" x14ac:dyDescent="0.2">
      <c r="B44" s="203" t="s">
        <v>70</v>
      </c>
      <c r="C44" s="204">
        <v>20</v>
      </c>
      <c r="D44" s="170"/>
    </row>
    <row r="45" spans="1:13" ht="13.75" customHeight="1" x14ac:dyDescent="0.2">
      <c r="B45" s="203" t="s">
        <v>71</v>
      </c>
      <c r="C45" s="204">
        <v>14</v>
      </c>
      <c r="D45" s="170"/>
    </row>
    <row r="46" spans="1:13" ht="13.75" customHeight="1" x14ac:dyDescent="0.2">
      <c r="B46" s="203" t="s">
        <v>72</v>
      </c>
      <c r="C46" s="204">
        <v>10</v>
      </c>
      <c r="D46" s="176"/>
      <c r="E46" s="205"/>
    </row>
    <row r="47" spans="1:13" ht="13.75" customHeight="1" x14ac:dyDescent="0.2">
      <c r="B47" s="203" t="s">
        <v>73</v>
      </c>
      <c r="C47" s="204">
        <v>4</v>
      </c>
      <c r="D47" s="202"/>
      <c r="E47" s="206"/>
    </row>
    <row r="48" spans="1:13" ht="13.75" customHeight="1" x14ac:dyDescent="0.2">
      <c r="B48" s="203" t="s">
        <v>74</v>
      </c>
      <c r="C48" s="204">
        <v>0</v>
      </c>
      <c r="D48" s="202"/>
      <c r="E48" s="206"/>
    </row>
    <row r="49" spans="5:5" ht="13.75" customHeight="1" x14ac:dyDescent="0.2">
      <c r="E49" s="206"/>
    </row>
    <row r="50" spans="5:5" ht="13.75" customHeight="1" x14ac:dyDescent="0.2">
      <c r="E50" s="206"/>
    </row>
    <row r="51" spans="5:5" ht="13.75" customHeight="1" x14ac:dyDescent="0.2">
      <c r="E51" s="206"/>
    </row>
    <row r="52" spans="5:5" ht="13.75" customHeight="1" x14ac:dyDescent="0.2">
      <c r="E52" s="206"/>
    </row>
    <row r="53" spans="5:5" ht="13.75" customHeight="1" x14ac:dyDescent="0.2">
      <c r="E53" s="206"/>
    </row>
    <row r="54" spans="5:5" ht="13.75" customHeight="1" x14ac:dyDescent="0.2">
      <c r="E54" s="206"/>
    </row>
    <row r="55" spans="5:5" ht="13.75" customHeight="1" x14ac:dyDescent="0.2">
      <c r="E55" s="206"/>
    </row>
    <row r="56" spans="5:5" ht="13.75" customHeight="1" x14ac:dyDescent="0.2">
      <c r="E56" s="206"/>
    </row>
    <row r="65" spans="2:5" ht="13.75" customHeight="1" x14ac:dyDescent="0.2">
      <c r="D65" s="205"/>
      <c r="E65" s="205"/>
    </row>
    <row r="66" spans="2:5" ht="13.75" customHeight="1" x14ac:dyDescent="0.2">
      <c r="D66" s="205"/>
      <c r="E66" s="205"/>
    </row>
    <row r="67" spans="2:5" ht="13.75" customHeight="1" x14ac:dyDescent="0.2">
      <c r="B67" s="205"/>
      <c r="C67" s="205"/>
      <c r="D67" s="205"/>
      <c r="E67" s="205"/>
    </row>
    <row r="68" spans="2:5" ht="13.75" customHeight="1" x14ac:dyDescent="0.2">
      <c r="B68" s="207"/>
      <c r="C68" s="207"/>
      <c r="D68" s="205"/>
      <c r="E68" s="205"/>
    </row>
    <row r="69" spans="2:5" ht="13.75" customHeight="1" x14ac:dyDescent="0.2">
      <c r="B69" s="207"/>
      <c r="C69" s="207"/>
      <c r="D69" s="205"/>
      <c r="E69" s="205"/>
    </row>
    <row r="70" spans="2:5" ht="13.75" customHeight="1" x14ac:dyDescent="0.2">
      <c r="B70" s="207"/>
      <c r="C70" s="207"/>
      <c r="D70" s="205"/>
      <c r="E70" s="205"/>
    </row>
    <row r="71" spans="2:5" ht="13.75" customHeight="1" x14ac:dyDescent="0.2">
      <c r="B71" s="207"/>
      <c r="C71" s="207"/>
      <c r="D71" s="205"/>
      <c r="E71" s="205"/>
    </row>
    <row r="72" spans="2:5" ht="13.75" customHeight="1" x14ac:dyDescent="0.2">
      <c r="B72" s="207"/>
      <c r="C72" s="207"/>
      <c r="D72" s="205"/>
      <c r="E72" s="205"/>
    </row>
    <row r="73" spans="2:5" ht="13.75" customHeight="1" x14ac:dyDescent="0.2">
      <c r="B73" s="207"/>
      <c r="C73" s="207"/>
      <c r="D73" s="205"/>
      <c r="E73" s="205"/>
    </row>
    <row r="74" spans="2:5" ht="13.75" customHeight="1" x14ac:dyDescent="0.2">
      <c r="B74" s="207"/>
      <c r="C74" s="207"/>
      <c r="D74" s="205"/>
      <c r="E74" s="205"/>
    </row>
    <row r="75" spans="2:5" ht="13.75" customHeight="1" x14ac:dyDescent="0.2">
      <c r="B75" s="207"/>
      <c r="C75" s="207"/>
      <c r="D75" s="205"/>
      <c r="E75" s="205"/>
    </row>
    <row r="76" spans="2:5" ht="13.75" customHeight="1" x14ac:dyDescent="0.2">
      <c r="B76" s="207"/>
      <c r="C76" s="207"/>
      <c r="D76" s="205"/>
      <c r="E76" s="205"/>
    </row>
    <row r="77" spans="2:5" ht="13.75" customHeight="1" x14ac:dyDescent="0.2">
      <c r="B77" s="207"/>
      <c r="C77" s="207"/>
      <c r="D77" s="205"/>
      <c r="E77" s="205"/>
    </row>
    <row r="78" spans="2:5" ht="13.75" customHeight="1" x14ac:dyDescent="0.2">
      <c r="D78" s="205"/>
      <c r="E78" s="205"/>
    </row>
    <row r="79" spans="2:5" ht="13.75" customHeight="1" x14ac:dyDescent="0.2">
      <c r="D79" s="205"/>
      <c r="E79" s="205"/>
    </row>
    <row r="80" spans="2:5" ht="13.75" customHeight="1" x14ac:dyDescent="0.2">
      <c r="D80" s="205"/>
      <c r="E80" s="205"/>
    </row>
    <row r="83" spans="2:5" ht="13.75" customHeight="1" x14ac:dyDescent="0.2">
      <c r="B83" s="205"/>
      <c r="C83" s="205"/>
      <c r="D83" s="205"/>
      <c r="E83" s="205"/>
    </row>
    <row r="84" spans="2:5" ht="13.75" customHeight="1" x14ac:dyDescent="0.2">
      <c r="B84" s="205"/>
      <c r="C84" s="205"/>
      <c r="D84" s="205"/>
      <c r="E84" s="205"/>
    </row>
    <row r="85" spans="2:5" ht="13.75" customHeight="1" x14ac:dyDescent="0.2">
      <c r="B85" s="205"/>
      <c r="C85" s="205"/>
      <c r="D85" s="205"/>
      <c r="E85" s="205"/>
    </row>
    <row r="86" spans="2:5" ht="13.75" customHeight="1" x14ac:dyDescent="0.2">
      <c r="B86" s="205"/>
      <c r="C86" s="205"/>
      <c r="D86" s="205"/>
      <c r="E86" s="205"/>
    </row>
    <row r="87" spans="2:5" ht="13.75" customHeight="1" x14ac:dyDescent="0.2">
      <c r="B87" s="205"/>
      <c r="C87" s="205"/>
      <c r="D87" s="205"/>
      <c r="E87" s="205"/>
    </row>
    <row r="88" spans="2:5" ht="13.75" customHeight="1" x14ac:dyDescent="0.2">
      <c r="B88" s="205"/>
      <c r="C88" s="205"/>
      <c r="D88" s="205"/>
      <c r="E88" s="205"/>
    </row>
    <row r="89" spans="2:5" ht="13.75" customHeight="1" x14ac:dyDescent="0.2">
      <c r="B89" s="205"/>
      <c r="C89" s="205"/>
      <c r="D89" s="205"/>
      <c r="E89" s="205"/>
    </row>
    <row r="90" spans="2:5" ht="13.75" customHeight="1" x14ac:dyDescent="0.2">
      <c r="B90" s="205"/>
      <c r="C90" s="205"/>
      <c r="D90" s="205"/>
      <c r="E90" s="205"/>
    </row>
    <row r="91" spans="2:5" ht="13.75" customHeight="1" x14ac:dyDescent="0.2">
      <c r="B91" s="205"/>
      <c r="C91" s="205"/>
      <c r="D91" s="205"/>
      <c r="E91" s="205"/>
    </row>
    <row r="92" spans="2:5" ht="13.75" customHeight="1" x14ac:dyDescent="0.2">
      <c r="B92" s="205"/>
      <c r="C92" s="205"/>
      <c r="D92" s="205"/>
      <c r="E92" s="205"/>
    </row>
    <row r="93" spans="2:5" ht="13.75" customHeight="1" x14ac:dyDescent="0.2">
      <c r="B93" s="205"/>
      <c r="C93" s="205"/>
      <c r="D93" s="205"/>
      <c r="E93" s="205"/>
    </row>
    <row r="94" spans="2:5" ht="13.75" customHeight="1" x14ac:dyDescent="0.2">
      <c r="B94" s="205"/>
      <c r="C94" s="205"/>
      <c r="D94" s="205"/>
      <c r="E94" s="205"/>
    </row>
    <row r="95" spans="2:5" ht="13.75" customHeight="1" x14ac:dyDescent="0.2">
      <c r="B95" s="205"/>
      <c r="C95" s="205"/>
      <c r="D95" s="205"/>
      <c r="E95" s="205"/>
    </row>
    <row r="96" spans="2:5" ht="13.75" customHeight="1" x14ac:dyDescent="0.2">
      <c r="B96" s="205"/>
      <c r="C96" s="205"/>
      <c r="D96" s="205"/>
      <c r="E96" s="205"/>
    </row>
    <row r="97" spans="2:5" ht="13.75" customHeight="1" x14ac:dyDescent="0.2">
      <c r="B97" s="205"/>
      <c r="C97" s="205"/>
      <c r="D97" s="205"/>
      <c r="E97" s="205"/>
    </row>
    <row r="98" spans="2:5" ht="13.75" customHeight="1" x14ac:dyDescent="0.2">
      <c r="B98" s="205"/>
      <c r="C98" s="205"/>
      <c r="D98" s="205"/>
      <c r="E98" s="205"/>
    </row>
    <row r="99" spans="2:5" ht="13.75" customHeight="1" x14ac:dyDescent="0.2">
      <c r="B99" s="205"/>
      <c r="C99" s="205"/>
      <c r="D99" s="205"/>
      <c r="E99" s="205"/>
    </row>
  </sheetData>
  <mergeCells count="7">
    <mergeCell ref="B29:C29"/>
    <mergeCell ref="B2:J2"/>
    <mergeCell ref="B4:C4"/>
    <mergeCell ref="B13:C13"/>
    <mergeCell ref="B15:J15"/>
    <mergeCell ref="B18:C18"/>
    <mergeCell ref="B27:C27"/>
  </mergeCells>
  <pageMargins left="0.75" right="0.75" top="1" bottom="1" header="0.5" footer="0.5"/>
  <pageSetup paperSize="9" scale="55" orientation="portrait" r:id="rId1"/>
  <headerFooter alignWithMargins="0"/>
  <drawing r:id="rId2"/>
  <legacyDrawing r:id="rId3"/>
  <oleObjects>
    <mc:AlternateContent xmlns:mc="http://schemas.openxmlformats.org/markup-compatibility/2006">
      <mc:Choice Requires="x14">
        <oleObject progId="Equation.3" shapeId="13313" r:id="rId4">
          <objectPr defaultSize="0" autoPict="0" r:id="rId5">
            <anchor moveWithCells="1" sizeWithCells="1">
              <from>
                <xdr:col>17</xdr:col>
                <xdr:colOff>0</xdr:colOff>
                <xdr:row>18</xdr:row>
                <xdr:rowOff>0</xdr:rowOff>
              </from>
              <to>
                <xdr:col>17</xdr:col>
                <xdr:colOff>91440</xdr:colOff>
                <xdr:row>19</xdr:row>
                <xdr:rowOff>16625</xdr:rowOff>
              </to>
            </anchor>
          </objectPr>
        </oleObject>
      </mc:Choice>
      <mc:Fallback>
        <oleObject progId="Equation.3" shapeId="13313" r:id="rId4"/>
      </mc:Fallback>
    </mc:AlternateContent>
    <mc:AlternateContent xmlns:mc="http://schemas.openxmlformats.org/markup-compatibility/2006">
      <mc:Choice Requires="x14">
        <oleObject progId="Equation.3" shapeId="13314" r:id="rId6">
          <objectPr defaultSize="0" autoPict="0" r:id="rId5">
            <anchor moveWithCells="1" sizeWithCells="1">
              <from>
                <xdr:col>17</xdr:col>
                <xdr:colOff>0</xdr:colOff>
                <xdr:row>19</xdr:row>
                <xdr:rowOff>0</xdr:rowOff>
              </from>
              <to>
                <xdr:col>17</xdr:col>
                <xdr:colOff>91440</xdr:colOff>
                <xdr:row>20</xdr:row>
                <xdr:rowOff>24938</xdr:rowOff>
              </to>
            </anchor>
          </objectPr>
        </oleObject>
      </mc:Choice>
      <mc:Fallback>
        <oleObject progId="Equation.3" shapeId="13314" r:id="rId6"/>
      </mc:Fallback>
    </mc:AlternateContent>
    <mc:AlternateContent xmlns:mc="http://schemas.openxmlformats.org/markup-compatibility/2006">
      <mc:Choice Requires="x14">
        <oleObject progId="Equation.3" shapeId="13315" r:id="rId7">
          <objectPr defaultSize="0" autoPict="0" r:id="rId8">
            <anchor moveWithCells="1" sizeWithCells="1">
              <from>
                <xdr:col>9</xdr:col>
                <xdr:colOff>257695</xdr:colOff>
                <xdr:row>17</xdr:row>
                <xdr:rowOff>16625</xdr:rowOff>
              </from>
              <to>
                <xdr:col>9</xdr:col>
                <xdr:colOff>374073</xdr:colOff>
                <xdr:row>17</xdr:row>
                <xdr:rowOff>133004</xdr:rowOff>
              </to>
            </anchor>
          </objectPr>
        </oleObject>
      </mc:Choice>
      <mc:Fallback>
        <oleObject progId="Equation.3" shapeId="13315" r:id="rId7"/>
      </mc:Fallback>
    </mc:AlternateContent>
    <mc:AlternateContent xmlns:mc="http://schemas.openxmlformats.org/markup-compatibility/2006">
      <mc:Choice Requires="x14">
        <oleObject progId="Equation.3" shapeId="13316" r:id="rId9">
          <objectPr defaultSize="0" autoPict="0" r:id="rId10">
            <anchor moveWithCells="1" sizeWithCells="1">
              <from>
                <xdr:col>10</xdr:col>
                <xdr:colOff>257695</xdr:colOff>
                <xdr:row>17</xdr:row>
                <xdr:rowOff>16625</xdr:rowOff>
              </from>
              <to>
                <xdr:col>10</xdr:col>
                <xdr:colOff>399011</xdr:colOff>
                <xdr:row>17</xdr:row>
                <xdr:rowOff>124691</xdr:rowOff>
              </to>
            </anchor>
          </objectPr>
        </oleObject>
      </mc:Choice>
      <mc:Fallback>
        <oleObject progId="Equation.3" shapeId="13316" r:id="rId9"/>
      </mc:Fallback>
    </mc:AlternateContent>
    <mc:AlternateContent xmlns:mc="http://schemas.openxmlformats.org/markup-compatibility/2006">
      <mc:Choice Requires="x14">
        <oleObject progId="Equation.3" shapeId="13317" r:id="rId11">
          <objectPr defaultSize="0" autoPict="0" r:id="rId12">
            <anchor moveWithCells="1" sizeWithCells="1">
              <from>
                <xdr:col>11</xdr:col>
                <xdr:colOff>249382</xdr:colOff>
                <xdr:row>17</xdr:row>
                <xdr:rowOff>16625</xdr:rowOff>
              </from>
              <to>
                <xdr:col>11</xdr:col>
                <xdr:colOff>349135</xdr:colOff>
                <xdr:row>17</xdr:row>
                <xdr:rowOff>124691</xdr:rowOff>
              </to>
            </anchor>
          </objectPr>
        </oleObject>
      </mc:Choice>
      <mc:Fallback>
        <oleObject progId="Equation.3" shapeId="13317" r:id="rId11"/>
      </mc:Fallback>
    </mc:AlternateContent>
    <mc:AlternateContent xmlns:mc="http://schemas.openxmlformats.org/markup-compatibility/2006">
      <mc:Choice Requires="x14">
        <oleObject progId="Equation.3" shapeId="13318" r:id="rId13">
          <objectPr defaultSize="0" autoPict="0" r:id="rId14">
            <anchor moveWithCells="1" sizeWithCells="1">
              <from>
                <xdr:col>12</xdr:col>
                <xdr:colOff>249382</xdr:colOff>
                <xdr:row>17</xdr:row>
                <xdr:rowOff>8313</xdr:rowOff>
              </from>
              <to>
                <xdr:col>12</xdr:col>
                <xdr:colOff>399011</xdr:colOff>
                <xdr:row>17</xdr:row>
                <xdr:rowOff>133004</xdr:rowOff>
              </to>
            </anchor>
          </objectPr>
        </oleObject>
      </mc:Choice>
      <mc:Fallback>
        <oleObject progId="Equation.3" shapeId="13318" r:id="rId13"/>
      </mc:Fallback>
    </mc:AlternateContent>
    <mc:AlternateContent xmlns:mc="http://schemas.openxmlformats.org/markup-compatibility/2006">
      <mc:Choice Requires="x14">
        <oleObject progId="Equation.3" shapeId="13319" r:id="rId15">
          <objectPr defaultSize="0" autoPict="0" r:id="rId16">
            <anchor moveWithCells="1" sizeWithCells="1">
              <from>
                <xdr:col>1</xdr:col>
                <xdr:colOff>83127</xdr:colOff>
                <xdr:row>31</xdr:row>
                <xdr:rowOff>8313</xdr:rowOff>
              </from>
              <to>
                <xdr:col>1</xdr:col>
                <xdr:colOff>482138</xdr:colOff>
                <xdr:row>31</xdr:row>
                <xdr:rowOff>133004</xdr:rowOff>
              </to>
            </anchor>
          </objectPr>
        </oleObject>
      </mc:Choice>
      <mc:Fallback>
        <oleObject progId="Equation.3" shapeId="13319" r:id="rId15"/>
      </mc:Fallback>
    </mc:AlternateContent>
    <mc:AlternateContent xmlns:mc="http://schemas.openxmlformats.org/markup-compatibility/2006">
      <mc:Choice Requires="x14">
        <oleObject progId="Equation.3" shapeId="13320" r:id="rId17">
          <objectPr defaultSize="0" autoPict="0" r:id="rId18">
            <anchor moveWithCells="1" sizeWithCells="1">
              <from>
                <xdr:col>1</xdr:col>
                <xdr:colOff>216131</xdr:colOff>
                <xdr:row>33</xdr:row>
                <xdr:rowOff>8313</xdr:rowOff>
              </from>
              <to>
                <xdr:col>1</xdr:col>
                <xdr:colOff>374073</xdr:colOff>
                <xdr:row>33</xdr:row>
                <xdr:rowOff>133004</xdr:rowOff>
              </to>
            </anchor>
          </objectPr>
        </oleObject>
      </mc:Choice>
      <mc:Fallback>
        <oleObject progId="Equation.3" shapeId="13320" r:id="rId17"/>
      </mc:Fallback>
    </mc:AlternateContent>
    <mc:AlternateContent xmlns:mc="http://schemas.openxmlformats.org/markup-compatibility/2006">
      <mc:Choice Requires="x14">
        <oleObject progId="Equation.3" shapeId="13321" r:id="rId19">
          <objectPr defaultSize="0" autoPict="0" r:id="rId20">
            <anchor moveWithCells="1" sizeWithCells="1">
              <from>
                <xdr:col>1</xdr:col>
                <xdr:colOff>232756</xdr:colOff>
                <xdr:row>30</xdr:row>
                <xdr:rowOff>16625</xdr:rowOff>
              </from>
              <to>
                <xdr:col>1</xdr:col>
                <xdr:colOff>374073</xdr:colOff>
                <xdr:row>30</xdr:row>
                <xdr:rowOff>133004</xdr:rowOff>
              </to>
            </anchor>
          </objectPr>
        </oleObject>
      </mc:Choice>
      <mc:Fallback>
        <oleObject progId="Equation.3" shapeId="13321" r:id="rId19"/>
      </mc:Fallback>
    </mc:AlternateContent>
    <mc:AlternateContent xmlns:mc="http://schemas.openxmlformats.org/markup-compatibility/2006">
      <mc:Choice Requires="x14">
        <oleObject progId="Equation.3" shapeId="13322" r:id="rId21">
          <objectPr defaultSize="0" autoPict="0" r:id="rId22">
            <anchor moveWithCells="1" sizeWithCells="1">
              <from>
                <xdr:col>1</xdr:col>
                <xdr:colOff>216131</xdr:colOff>
                <xdr:row>32</xdr:row>
                <xdr:rowOff>16625</xdr:rowOff>
              </from>
              <to>
                <xdr:col>1</xdr:col>
                <xdr:colOff>365760</xdr:colOff>
                <xdr:row>32</xdr:row>
                <xdr:rowOff>133004</xdr:rowOff>
              </to>
            </anchor>
          </objectPr>
        </oleObject>
      </mc:Choice>
      <mc:Fallback>
        <oleObject progId="Equation.3" shapeId="13322" r:id="rId21"/>
      </mc:Fallback>
    </mc:AlternateContent>
    <mc:AlternateContent xmlns:mc="http://schemas.openxmlformats.org/markup-compatibility/2006">
      <mc:Choice Requires="x14">
        <oleObject progId="Equation.3" shapeId="13323" r:id="rId23">
          <objectPr defaultSize="0" autoPict="0" r:id="rId24">
            <anchor moveWithCells="1" sizeWithCells="1">
              <from>
                <xdr:col>1</xdr:col>
                <xdr:colOff>199505</xdr:colOff>
                <xdr:row>34</xdr:row>
                <xdr:rowOff>16625</xdr:rowOff>
              </from>
              <to>
                <xdr:col>1</xdr:col>
                <xdr:colOff>365760</xdr:colOff>
                <xdr:row>34</xdr:row>
                <xdr:rowOff>116378</xdr:rowOff>
              </to>
            </anchor>
          </objectPr>
        </oleObject>
      </mc:Choice>
      <mc:Fallback>
        <oleObject progId="Equation.3" shapeId="13323" r:id="rId23"/>
      </mc:Fallback>
    </mc:AlternateContent>
    <mc:AlternateContent xmlns:mc="http://schemas.openxmlformats.org/markup-compatibility/2006">
      <mc:Choice Requires="x14">
        <oleObject progId="Equation.3" shapeId="13329" r:id="rId25">
          <objectPr defaultSize="0" autoPict="0" r:id="rId26">
            <anchor moveWithCells="1" sizeWithCells="1">
              <from>
                <xdr:col>1</xdr:col>
                <xdr:colOff>207818</xdr:colOff>
                <xdr:row>35</xdr:row>
                <xdr:rowOff>8313</xdr:rowOff>
              </from>
              <to>
                <xdr:col>1</xdr:col>
                <xdr:colOff>324196</xdr:colOff>
                <xdr:row>35</xdr:row>
                <xdr:rowOff>133004</xdr:rowOff>
              </to>
            </anchor>
          </objectPr>
        </oleObject>
      </mc:Choice>
      <mc:Fallback>
        <oleObject progId="Equation.3" shapeId="13329" r:id="rId25"/>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13</vt:i4>
      </vt:variant>
    </vt:vector>
  </HeadingPairs>
  <TitlesOfParts>
    <vt:vector size="27" baseType="lpstr">
      <vt:lpstr>E5.1</vt:lpstr>
      <vt:lpstr>E5.2</vt:lpstr>
      <vt:lpstr>G2.28.</vt:lpstr>
      <vt:lpstr>E5.3</vt:lpstr>
      <vt:lpstr>E5.4</vt:lpstr>
      <vt:lpstr>G2.12.</vt:lpstr>
      <vt:lpstr>G2.19.</vt:lpstr>
      <vt:lpstr>G2.22.</vt:lpstr>
      <vt:lpstr>G2.4.bcde+</vt:lpstr>
      <vt:lpstr>G2.15.</vt:lpstr>
      <vt:lpstr>E5.5</vt:lpstr>
      <vt:lpstr>G2.24.</vt:lpstr>
      <vt:lpstr>B.2.4.</vt:lpstr>
      <vt:lpstr>G2.25.</vt:lpstr>
      <vt:lpstr>B.2.4.!Print_Area</vt:lpstr>
      <vt:lpstr>E5.1!Print_Area</vt:lpstr>
      <vt:lpstr>E5.3!Print_Area</vt:lpstr>
      <vt:lpstr>E5.4!Print_Area</vt:lpstr>
      <vt:lpstr>E5.5!Print_Area</vt:lpstr>
      <vt:lpstr>G2.12.!Print_Area</vt:lpstr>
      <vt:lpstr>G2.15.!Print_Area</vt:lpstr>
      <vt:lpstr>G2.19.!Print_Area</vt:lpstr>
      <vt:lpstr>G2.22.!Print_Area</vt:lpstr>
      <vt:lpstr>G2.24.!Print_Area</vt:lpstr>
      <vt:lpstr>G2.25.!Print_Area</vt:lpstr>
      <vt:lpstr>G2.28.!Print_Area</vt:lpstr>
      <vt:lpstr>'G2.4.bcde+'!Print_Area</vt:lpstr>
    </vt:vector>
  </TitlesOfParts>
  <Company>Budapest Corvinus Egyetem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Kovács László</dc:creator>
  <cp:lastModifiedBy>Margitics László</cp:lastModifiedBy>
  <dcterms:created xsi:type="dcterms:W3CDTF">2024-09-19T12:47:31Z</dcterms:created>
  <dcterms:modified xsi:type="dcterms:W3CDTF">2024-12-06T18:29:53Z</dcterms:modified>
</cp:coreProperties>
</file>